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66925"/>
  <mc:AlternateContent xmlns:mc="http://schemas.openxmlformats.org/markup-compatibility/2006">
    <mc:Choice Requires="x15">
      <x15ac:absPath xmlns:x15ac="http://schemas.microsoft.com/office/spreadsheetml/2010/11/ac" url="https://rcracuk-my.sharepoint.com/personal/dastmp_rcr_ac_uk/Documents/Power BI/Census reports and data checks/2023 census data/"/>
    </mc:Choice>
  </mc:AlternateContent>
  <xr:revisionPtr revIDLastSave="0" documentId="8_{54770455-7E6A-4AE6-A151-2A9A0F804723}" xr6:coauthVersionLast="47" xr6:coauthVersionMax="47" xr10:uidLastSave="{00000000-0000-0000-0000-000000000000}"/>
  <bookViews>
    <workbookView xWindow="-110" yWindow="-110" windowWidth="19420" windowHeight="11620" xr2:uid="{DC94F9BE-42FF-4928-8731-D9FBC8708BEF}"/>
  </bookViews>
  <sheets>
    <sheet name="UK Nations CO census 2023" sheetId="6" r:id="rId1"/>
    <sheet name="UK Regions 2023" sheetId="9" r:id="rId2"/>
    <sheet name="Census methodology" sheetId="2" r:id="rId3"/>
    <sheet name="Cancer centres and regions" sheetId="5" r:id="rId4"/>
  </sheets>
  <definedNames>
    <definedName name="_xlnm._FilterDatabase" localSheetId="3" hidden="1">'Cancer centres and regions'!$A$1:$E$61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6" l="1"/>
  <c r="R66" i="9" l="1"/>
  <c r="R65" i="9"/>
  <c r="R39" i="9" l="1"/>
  <c r="Q37" i="9"/>
  <c r="P37" i="9"/>
  <c r="O37" i="9"/>
  <c r="N37" i="9"/>
  <c r="M37" i="9"/>
  <c r="L37" i="9"/>
  <c r="K37" i="9"/>
  <c r="J37" i="9"/>
  <c r="I37" i="9"/>
  <c r="H37" i="9"/>
  <c r="G37" i="9"/>
  <c r="F37" i="9"/>
  <c r="E37" i="9"/>
  <c r="D37" i="9"/>
  <c r="C37" i="9"/>
  <c r="P21" i="9"/>
  <c r="D60" i="9"/>
  <c r="F60" i="9"/>
  <c r="G60" i="9"/>
  <c r="H60" i="9"/>
  <c r="I60" i="9"/>
  <c r="J60" i="9"/>
  <c r="K60" i="9"/>
  <c r="L60" i="9"/>
  <c r="N60" i="9"/>
  <c r="O60" i="9"/>
  <c r="Q60" i="9"/>
  <c r="Q46" i="9"/>
  <c r="P46" i="9"/>
  <c r="O46" i="9"/>
  <c r="N46" i="9"/>
  <c r="M46" i="9"/>
  <c r="L46" i="9"/>
  <c r="K46" i="9"/>
  <c r="J46" i="9"/>
  <c r="I46" i="9"/>
  <c r="H46" i="9"/>
  <c r="G46" i="9"/>
  <c r="F46" i="9"/>
  <c r="E46" i="9"/>
  <c r="D46" i="9"/>
  <c r="C46" i="9"/>
  <c r="R60" i="9"/>
  <c r="R38" i="9"/>
  <c r="R37" i="9"/>
  <c r="R36" i="9"/>
  <c r="R33" i="9"/>
  <c r="R32" i="9"/>
  <c r="P19" i="9"/>
  <c r="R10" i="9"/>
  <c r="C31" i="9" l="1"/>
  <c r="C22" i="9"/>
  <c r="O16" i="9"/>
  <c r="P16" i="9"/>
  <c r="N16" i="9"/>
  <c r="C61" i="6"/>
  <c r="G25" i="6"/>
  <c r="R25" i="9" s="1"/>
  <c r="F27" i="6"/>
  <c r="E27" i="6"/>
  <c r="D27" i="6"/>
  <c r="C27" i="6"/>
  <c r="C21" i="6"/>
  <c r="F16" i="6"/>
  <c r="E16" i="6"/>
  <c r="F47" i="6"/>
  <c r="E47" i="6"/>
  <c r="D47" i="6"/>
  <c r="C47" i="6"/>
  <c r="E61" i="6" l="1"/>
  <c r="F61" i="6"/>
  <c r="Q36" i="9"/>
  <c r="P36" i="9"/>
  <c r="O36" i="9"/>
  <c r="N36" i="9"/>
  <c r="M36" i="9"/>
  <c r="L36" i="9"/>
  <c r="K36" i="9"/>
  <c r="J36" i="9"/>
  <c r="I36" i="9"/>
  <c r="H36" i="9"/>
  <c r="G36" i="9"/>
  <c r="F36" i="9"/>
  <c r="E36" i="9"/>
  <c r="D36" i="9"/>
  <c r="C36" i="9"/>
  <c r="P61" i="9" l="1"/>
  <c r="C60" i="9"/>
  <c r="P55" i="9"/>
  <c r="P57" i="9" s="1"/>
  <c r="P58" i="9" s="1"/>
  <c r="P63" i="9" l="1"/>
  <c r="P64" i="9" s="1"/>
  <c r="Q31" i="9"/>
  <c r="P31" i="9"/>
  <c r="O31" i="9"/>
  <c r="N31" i="9"/>
  <c r="M31" i="9"/>
  <c r="L31" i="9"/>
  <c r="K31" i="9"/>
  <c r="J31" i="9"/>
  <c r="I31" i="9"/>
  <c r="H31" i="9"/>
  <c r="G31" i="9"/>
  <c r="F31" i="9"/>
  <c r="E31" i="9"/>
  <c r="D31" i="9"/>
  <c r="P27" i="9"/>
  <c r="P26" i="9"/>
  <c r="P47" i="9" s="1"/>
  <c r="P22" i="9"/>
  <c r="P45" i="9"/>
  <c r="Q61" i="9" l="1"/>
  <c r="M61" i="9"/>
  <c r="E61" i="9"/>
  <c r="N61" i="9"/>
  <c r="L61" i="9"/>
  <c r="K61" i="9"/>
  <c r="J61" i="9"/>
  <c r="I61" i="9"/>
  <c r="H61" i="9"/>
  <c r="G61" i="9"/>
  <c r="F61" i="9"/>
  <c r="D61" i="9"/>
  <c r="C61" i="9"/>
  <c r="Q55" i="9"/>
  <c r="Q57" i="9" s="1"/>
  <c r="Q63" i="9" s="1"/>
  <c r="Q64" i="9" s="1"/>
  <c r="O55" i="9"/>
  <c r="O57" i="9" s="1"/>
  <c r="O63" i="9" s="1"/>
  <c r="O64" i="9" s="1"/>
  <c r="N55" i="9"/>
  <c r="N57" i="9" s="1"/>
  <c r="N58" i="9" s="1"/>
  <c r="M55" i="9"/>
  <c r="M57" i="9" s="1"/>
  <c r="M58" i="9" s="1"/>
  <c r="L55" i="9"/>
  <c r="K55" i="9"/>
  <c r="K57" i="9" s="1"/>
  <c r="K58" i="9" s="1"/>
  <c r="J55" i="9"/>
  <c r="J57" i="9" s="1"/>
  <c r="J58" i="9" s="1"/>
  <c r="I55" i="9"/>
  <c r="I57" i="9" s="1"/>
  <c r="I58" i="9" s="1"/>
  <c r="H55" i="9"/>
  <c r="H57" i="9" s="1"/>
  <c r="H58" i="9" s="1"/>
  <c r="G55" i="9"/>
  <c r="G57" i="9" s="1"/>
  <c r="G58" i="9" s="1"/>
  <c r="F55" i="9"/>
  <c r="F57" i="9" s="1"/>
  <c r="F58" i="9" s="1"/>
  <c r="E55" i="9"/>
  <c r="E57" i="9" s="1"/>
  <c r="E63" i="9" s="1"/>
  <c r="E64" i="9" s="1"/>
  <c r="D55" i="9"/>
  <c r="D57" i="9" s="1"/>
  <c r="D58" i="9" s="1"/>
  <c r="C55" i="9"/>
  <c r="Q45" i="9"/>
  <c r="O45" i="9"/>
  <c r="N45" i="9"/>
  <c r="M45" i="9"/>
  <c r="L45" i="9"/>
  <c r="K45" i="9"/>
  <c r="J45" i="9"/>
  <c r="I45" i="9"/>
  <c r="H45" i="9"/>
  <c r="G45" i="9"/>
  <c r="F45" i="9"/>
  <c r="E45" i="9"/>
  <c r="D45" i="9"/>
  <c r="C45" i="9"/>
  <c r="O40" i="9"/>
  <c r="N40" i="9"/>
  <c r="M40" i="9"/>
  <c r="L40" i="9"/>
  <c r="K40" i="9"/>
  <c r="J40" i="9"/>
  <c r="I40" i="9"/>
  <c r="H40" i="9"/>
  <c r="G40" i="9"/>
  <c r="F40" i="9"/>
  <c r="E40" i="9"/>
  <c r="D40" i="9"/>
  <c r="C40" i="9"/>
  <c r="Q27" i="9"/>
  <c r="O27" i="9"/>
  <c r="N27" i="9"/>
  <c r="M27" i="9"/>
  <c r="L27" i="9"/>
  <c r="K27" i="9"/>
  <c r="J27" i="9"/>
  <c r="I27" i="9"/>
  <c r="H27" i="9"/>
  <c r="G27" i="9"/>
  <c r="F27" i="9"/>
  <c r="E27" i="9"/>
  <c r="D27" i="9"/>
  <c r="C27" i="9"/>
  <c r="Q26" i="9"/>
  <c r="Q47" i="9" s="1"/>
  <c r="O26" i="9"/>
  <c r="N26" i="9"/>
  <c r="M26" i="9"/>
  <c r="L26" i="9"/>
  <c r="K26" i="9"/>
  <c r="J26" i="9"/>
  <c r="I26" i="9"/>
  <c r="H26" i="9"/>
  <c r="G26" i="9"/>
  <c r="F26" i="9"/>
  <c r="E26" i="9"/>
  <c r="D26" i="9"/>
  <c r="C26" i="9"/>
  <c r="Q22" i="9"/>
  <c r="O22" i="9"/>
  <c r="N22" i="9"/>
  <c r="M22" i="9"/>
  <c r="L22" i="9"/>
  <c r="K22" i="9"/>
  <c r="J22" i="9"/>
  <c r="I22" i="9"/>
  <c r="H22" i="9"/>
  <c r="G22" i="9"/>
  <c r="F22" i="9"/>
  <c r="E22" i="9"/>
  <c r="D22" i="9"/>
  <c r="O21" i="9"/>
  <c r="N21" i="9"/>
  <c r="M21" i="9"/>
  <c r="L21" i="9"/>
  <c r="K21" i="9"/>
  <c r="J21" i="9"/>
  <c r="I21" i="9"/>
  <c r="H21" i="9"/>
  <c r="G21" i="9"/>
  <c r="F21" i="9"/>
  <c r="E21" i="9"/>
  <c r="D21" i="9"/>
  <c r="C21" i="9"/>
  <c r="C19" i="9" s="1"/>
  <c r="Q16" i="9"/>
  <c r="M16" i="9"/>
  <c r="L16" i="9"/>
  <c r="K16" i="9"/>
  <c r="J16" i="9"/>
  <c r="I16" i="9"/>
  <c r="H16" i="9"/>
  <c r="G16" i="9"/>
  <c r="F16" i="9"/>
  <c r="E16" i="9"/>
  <c r="D16" i="9"/>
  <c r="C16" i="9"/>
  <c r="L57" i="9" l="1"/>
  <c r="E58" i="9"/>
  <c r="M63" i="9"/>
  <c r="M64" i="9" s="1"/>
  <c r="C57" i="9"/>
  <c r="C63" i="9" s="1"/>
  <c r="O58" i="9"/>
  <c r="Q58" i="9"/>
  <c r="D47" i="9"/>
  <c r="L19" i="9"/>
  <c r="O47" i="9"/>
  <c r="M19" i="9"/>
  <c r="E47" i="9"/>
  <c r="D19" i="9"/>
  <c r="G47" i="9"/>
  <c r="K19" i="9"/>
  <c r="M47" i="9"/>
  <c r="H47" i="9"/>
  <c r="F19" i="9"/>
  <c r="I47" i="9"/>
  <c r="F47" i="9"/>
  <c r="E19" i="9"/>
  <c r="G19" i="9"/>
  <c r="J47" i="9"/>
  <c r="N47" i="9"/>
  <c r="H19" i="9"/>
  <c r="K47" i="9"/>
  <c r="I19" i="9"/>
  <c r="J19" i="9"/>
  <c r="L47" i="9"/>
  <c r="N19" i="9"/>
  <c r="O19" i="9"/>
  <c r="C47" i="9"/>
  <c r="O61" i="9"/>
  <c r="I63" i="9"/>
  <c r="I64" i="9" s="1"/>
  <c r="K63" i="9"/>
  <c r="K64" i="9" s="1"/>
  <c r="L63" i="9"/>
  <c r="N63" i="9"/>
  <c r="N64" i="9" s="1"/>
  <c r="D63" i="9"/>
  <c r="D64" i="9" s="1"/>
  <c r="F63" i="9"/>
  <c r="F64" i="9" s="1"/>
  <c r="G63" i="9"/>
  <c r="G64" i="9" s="1"/>
  <c r="H63" i="9"/>
  <c r="H64" i="9" s="1"/>
  <c r="J63" i="9"/>
  <c r="J64" i="9" s="1"/>
  <c r="L58" i="9" l="1"/>
  <c r="L64" i="9"/>
  <c r="C64" i="9"/>
  <c r="C58" i="9"/>
  <c r="G57" i="6"/>
  <c r="R56" i="9" s="1"/>
  <c r="G44" i="6"/>
  <c r="R43" i="9" s="1"/>
  <c r="G30" i="6" l="1"/>
  <c r="R30" i="9" s="1"/>
  <c r="F22" i="6"/>
  <c r="E22" i="6"/>
  <c r="D22" i="6"/>
  <c r="G20" i="6"/>
  <c r="R20" i="9" s="1"/>
  <c r="F26" i="6"/>
  <c r="F48" i="6" s="1"/>
  <c r="E26" i="6"/>
  <c r="E48" i="6" s="1"/>
  <c r="D26" i="6"/>
  <c r="D48" i="6" s="1"/>
  <c r="C26" i="6"/>
  <c r="C48" i="6" s="1"/>
  <c r="D16" i="6"/>
  <c r="C16" i="6"/>
  <c r="G15" i="6"/>
  <c r="R15" i="9" s="1"/>
  <c r="F62" i="6"/>
  <c r="C62" i="6"/>
  <c r="F56" i="6"/>
  <c r="E56" i="6"/>
  <c r="D56" i="6"/>
  <c r="C56" i="6"/>
  <c r="F46" i="6"/>
  <c r="E46" i="6"/>
  <c r="D46" i="6"/>
  <c r="C46" i="6"/>
  <c r="G45" i="6"/>
  <c r="R44" i="9" s="1"/>
  <c r="F41" i="6"/>
  <c r="E41" i="6"/>
  <c r="D41" i="6"/>
  <c r="C41" i="6"/>
  <c r="F31" i="6"/>
  <c r="E31" i="6"/>
  <c r="D31" i="6"/>
  <c r="C31" i="6"/>
  <c r="G24" i="6"/>
  <c r="R24" i="9" s="1"/>
  <c r="F21" i="6"/>
  <c r="F19" i="6" s="1"/>
  <c r="E21" i="6"/>
  <c r="E19" i="6" s="1"/>
  <c r="D21" i="6"/>
  <c r="D19" i="6" s="1"/>
  <c r="G18" i="6"/>
  <c r="G17" i="6"/>
  <c r="R17" i="9" s="1"/>
  <c r="G14" i="6"/>
  <c r="R14" i="9" s="1"/>
  <c r="G7" i="6"/>
  <c r="R8" i="9" s="1"/>
  <c r="G21" i="6" l="1"/>
  <c r="R21" i="9" s="1"/>
  <c r="R18" i="9"/>
  <c r="G56" i="6"/>
  <c r="R55" i="9" s="1"/>
  <c r="G31" i="6"/>
  <c r="R31" i="9" s="1"/>
  <c r="G16" i="6"/>
  <c r="R16" i="9" s="1"/>
  <c r="C19" i="6"/>
  <c r="G47" i="6"/>
  <c r="R46" i="9" s="1"/>
  <c r="E58" i="6"/>
  <c r="F58" i="6"/>
  <c r="G26" i="6"/>
  <c r="R26" i="9" s="1"/>
  <c r="C58" i="6"/>
  <c r="G22" i="6"/>
  <c r="R22" i="9" s="1"/>
  <c r="D58" i="6"/>
  <c r="D64" i="6" s="1"/>
  <c r="D65" i="6" s="1"/>
  <c r="G27" i="6"/>
  <c r="R27" i="9" s="1"/>
  <c r="E62" i="6"/>
  <c r="G41" i="6"/>
  <c r="R40" i="9" s="1"/>
  <c r="G46" i="6"/>
  <c r="R45" i="9" s="1"/>
  <c r="G62" i="6"/>
  <c r="R61" i="9" s="1"/>
  <c r="G58" i="6" l="1"/>
  <c r="R57" i="9" s="1"/>
  <c r="C59" i="6"/>
  <c r="F59" i="6"/>
  <c r="C64" i="6"/>
  <c r="C65" i="6" s="1"/>
  <c r="D59" i="6"/>
  <c r="E59" i="6"/>
  <c r="E64" i="6"/>
  <c r="F64" i="6"/>
  <c r="F65" i="6" s="1"/>
  <c r="G19" i="6"/>
  <c r="R19" i="9" s="1"/>
  <c r="G48" i="6"/>
  <c r="R47" i="9" s="1"/>
  <c r="G64" i="6" l="1"/>
  <c r="R63" i="9" s="1"/>
  <c r="G59" i="6"/>
  <c r="R58" i="9" s="1"/>
  <c r="E65" i="6"/>
  <c r="G65" i="6" l="1"/>
  <c r="R6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tc={B1D771AB-47C5-4789-A5A1-DBDF6327A920}</author>
  </authors>
  <commentList>
    <comment ref="D24" authorId="0" shapeId="0" xr:uid="{B1D771AB-47C5-4789-A5A1-DBDF6327A920}">
      <text>
        <t>[Threaded comment]
Your version of Excel allows you to read this threaded comment; however, any edits to it will get removed if the file is opened in a newer version of Excel. Learn more: https://go.microsoft.com/fwlink/?linkid=870924
Comment:
    Was included in SE Scotland in 2022</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<sst xmlns="http://schemas.openxmlformats.org/spreadsheetml/2006/main" count="546" uniqueCount="264">
  <si>
    <t>RCR Clinical oncology census data 2023</t>
  </si>
  <si>
    <r>
      <t xml:space="preserve">For queries, please contact: </t>
    </r>
    <r>
      <rPr>
        <b/>
        <sz val="10"/>
        <color theme="1"/>
        <rFont val="Arial"/>
        <family val="2"/>
      </rPr>
      <t>census@rcr.ac.uk</t>
    </r>
  </si>
  <si>
    <t>Above average values</t>
  </si>
  <si>
    <t>Below average values</t>
  </si>
  <si>
    <t>Consultant clinical oncologists (CO consultants), October 2023</t>
  </si>
  <si>
    <t>England</t>
  </si>
  <si>
    <t>Northern Ireland</t>
  </si>
  <si>
    <t>Scotland</t>
  </si>
  <si>
    <t>Wales</t>
  </si>
  <si>
    <t>UK total</t>
  </si>
  <si>
    <t>Number of cancer centres</t>
  </si>
  <si>
    <t>Cancer services overview</t>
  </si>
  <si>
    <t>Heads of service reporting that workforce shortages are affecting the quality of patient care</t>
  </si>
  <si>
    <t>*</t>
  </si>
  <si>
    <t>Proportion of cancer centres undertaking routine radiotherapy peer review (for contours and plans)</t>
  </si>
  <si>
    <t>Workforce overview</t>
  </si>
  <si>
    <t>Headcount</t>
  </si>
  <si>
    <t>CO consultants</t>
  </si>
  <si>
    <t>Locums as % of workforce</t>
  </si>
  <si>
    <t>SAS doctors</t>
  </si>
  <si>
    <t>CO specialty trainees (as of 31 Dec 2023)</t>
  </si>
  <si>
    <t>CO trainees as % of CO workforce</t>
  </si>
  <si>
    <t>MO consultants</t>
  </si>
  <si>
    <t>CO and MO consultants (WTE)</t>
  </si>
  <si>
    <t>CO consultants as % of consultant oncology workforce</t>
  </si>
  <si>
    <t>Vacancies and LTFT working - CO consultants</t>
  </si>
  <si>
    <t>Vacancies (WTE)</t>
  </si>
  <si>
    <t>Vacancy rate %</t>
  </si>
  <si>
    <t>Vacancies unfilled for a year or more %</t>
  </si>
  <si>
    <t>N/A</t>
  </si>
  <si>
    <t>Workforce loss due to LTFT working %</t>
  </si>
  <si>
    <t>Workforce growth and attrition</t>
  </si>
  <si>
    <t>CO consultants (WTE) forecast to retire within five years %</t>
  </si>
  <si>
    <t>Forecast CO consultants (WTE), 2028</t>
  </si>
  <si>
    <t>CO consultants (WTE) forecast annual growth % - next five years (to 2028)</t>
  </si>
  <si>
    <t>Population</t>
  </si>
  <si>
    <t>of which, older population (50+ yrs)</t>
  </si>
  <si>
    <t>CO consultants (WTE) per 100,000 older population (50+ yrs)</t>
  </si>
  <si>
    <t>MO consultants (WTE) per 100,000 older population (50+ yrs)</t>
  </si>
  <si>
    <t>CO + MO consultants (WTE) per 100,000 older population (50+ yrs)</t>
  </si>
  <si>
    <t>Workforce shortfall estimates 2023</t>
  </si>
  <si>
    <t>Workforce shortfall estimates - CO consultants</t>
  </si>
  <si>
    <t xml:space="preserve">Estimate A (based on vacancies and excess workload)
</t>
  </si>
  <si>
    <t>Excess contracted PAs (&gt;10 per week) (as WTE)</t>
  </si>
  <si>
    <t>CO consultant (WTE) shortfall (sum of above)</t>
  </si>
  <si>
    <t>CO consultant (WTE) workforce shortfall %</t>
  </si>
  <si>
    <t>Estimate B (based on population size)</t>
  </si>
  <si>
    <t xml:space="preserve">Additional CO consultants (WTE) required for 4.65 per 100,000 older (50+ yrs) population
</t>
  </si>
  <si>
    <t>0%</t>
  </si>
  <si>
    <t>CO consultant workforce shortfall (WTE)</t>
  </si>
  <si>
    <t>CO consultant workforce shortfall %</t>
  </si>
  <si>
    <t>2028 forecast CO consultant workforce shortfall (WTE)</t>
  </si>
  <si>
    <t>2028 forecast CO consultant workforce shortfall %</t>
  </si>
  <si>
    <t>UK</t>
  </si>
  <si>
    <t>East Midlands</t>
  </si>
  <si>
    <t>East of England</t>
  </si>
  <si>
    <t>London</t>
  </si>
  <si>
    <t>North East</t>
  </si>
  <si>
    <t>North West</t>
  </si>
  <si>
    <t>South East</t>
  </si>
  <si>
    <t>South West</t>
  </si>
  <si>
    <t>West Midlands</t>
  </si>
  <si>
    <t>Yorkshire &amp; Humber</t>
  </si>
  <si>
    <t>North of Scotland</t>
  </si>
  <si>
    <t>South East Scotland</t>
  </si>
  <si>
    <t>South West Scotland</t>
  </si>
  <si>
    <t>North Wales</t>
  </si>
  <si>
    <t>South East Wales</t>
  </si>
  <si>
    <t>South West Wales</t>
  </si>
  <si>
    <t>Total</t>
  </si>
  <si>
    <t>2022 CO consultant WTEs</t>
  </si>
  <si>
    <t>2018 CO consultant WTEs</t>
  </si>
  <si>
    <t>Background</t>
  </si>
  <si>
    <t> </t>
  </si>
  <si>
    <t>Since 2008, the RCR has gathered clinical oncology workforce data annually through an online census, which is completed by the head of cancer services (or their delegate) at every NHS cancer centre providing radiotherapy in the UK.</t>
  </si>
  <si>
    <t>Survey method</t>
  </si>
  <si>
    <t xml:space="preserve">Standardised key questions have been used year-on-year to enable monitoring of trends over time. To facilitate data collection and data accuracy, 2022 staff data were provided to each cancer centre, and heads of cancer service were asked to update the details for substantive and locum posts as of 1 October 2023. Data were collected through a secure survey platform (JotForm). </t>
  </si>
  <si>
    <t>Data accuracy</t>
  </si>
  <si>
    <t>Response rate</t>
  </si>
  <si>
    <t>The 2023 census achieved a 100% response rate from heads of cancer service, with all 60 cancer centres in the UK submitting information.</t>
  </si>
  <si>
    <t>Presentation of results</t>
  </si>
  <si>
    <t xml:space="preserve">To increase readability, many of the figures in tables and charts are rounded. This means that the totals provided may differ (by one) from the sum of the parts. </t>
  </si>
  <si>
    <t>Time periods</t>
  </si>
  <si>
    <t>Data processing</t>
  </si>
  <si>
    <t>Census data is analysed together with the GMC medical register and clinical oncology specialty training data held by the RCR. The RCR processes data in accordance with UK data protection legislation.</t>
  </si>
  <si>
    <t>Data collection period</t>
  </si>
  <si>
    <t>Data collection opened on 3 October 2023 and closed on 8 February 2024.</t>
  </si>
  <si>
    <t>Data limitations</t>
  </si>
  <si>
    <t>The census does not capture work undertaken outside of contracted hours, or sickness and absence rates.</t>
  </si>
  <si>
    <t>Queries</t>
  </si>
  <si>
    <t>Please send queries regarding the census to census@rcr.ac.uk.</t>
  </si>
  <si>
    <t>Calculations</t>
  </si>
  <si>
    <t>Attrition rate</t>
  </si>
  <si>
    <t>Attrition refers to those leaving the workforce. The attrition rate % is calculated as (WTE leavers/mean WTE consultant workforce) x 100. Locums are excluded from attrition calculations.</t>
  </si>
  <si>
    <t>Vacancy rate</t>
  </si>
  <si>
    <t>The vacancy rate is the percentage of WTE staff in post against planned workforce levels. Vacancy rate % = [WTE vacancies / (WTE vacancies + WTE staff in post)] x 100.</t>
  </si>
  <si>
    <t>Whole-time equivalents (WTEs)</t>
  </si>
  <si>
    <t>The WTE calculation conforms to the NHS convention of calculating one WTE as ten PAs (that is, it excludes PAs that exceed ten). WTE values include direct clinical care (DCC) and supporting professional activities (SPA) but exclude research and additional responsibility PAs.</t>
  </si>
  <si>
    <t>Shortfall calculations</t>
  </si>
  <si>
    <t xml:space="preserve">Two methods are used to estimate CO consultant workforce shortfalls. The reported estimated shortfall is the average (mean) of the below two methods: </t>
  </si>
  <si>
    <t>Based on an estimated 5% annual increase in demand over the next five years.</t>
  </si>
  <si>
    <t>References</t>
  </si>
  <si>
    <t>Trust/Health Board</t>
  </si>
  <si>
    <t>Cancer Centre/Hospital</t>
  </si>
  <si>
    <t>Radotherapy network</t>
  </si>
  <si>
    <t>Region</t>
  </si>
  <si>
    <t>Country</t>
  </si>
  <si>
    <t>Northampton General Hospital NHS Trust</t>
  </si>
  <si>
    <t>Northampton General Hospital</t>
  </si>
  <si>
    <t>Nottingham University Hospitals NHS Trust</t>
  </si>
  <si>
    <t>Nottingham University Hospital</t>
  </si>
  <si>
    <t>United Lincolnshire Hospitals NHS Trust</t>
  </si>
  <si>
    <t>Lincoln County Hospital</t>
  </si>
  <si>
    <t>University Hospitals of Derby and Burton NHS Foundation Trust</t>
  </si>
  <si>
    <t>Royal Derby Hospital</t>
  </si>
  <si>
    <t>University Hospitals of Leicester NHS Trust</t>
  </si>
  <si>
    <t>Leicester Royal Infirmary</t>
  </si>
  <si>
    <t>Cambridge University Hospitals NHS Foundation Trust</t>
  </si>
  <si>
    <t>Addenbrooke's Hospital</t>
  </si>
  <si>
    <t>East and North Hertfordshire NHS Trust</t>
  </si>
  <si>
    <t>Mount Vernon Cancer Centre</t>
  </si>
  <si>
    <t>North Central and North East London</t>
  </si>
  <si>
    <t xml:space="preserve">East Suffolk and North Essex NHS Foundation Trust </t>
  </si>
  <si>
    <t>Ipswich Hospital</t>
  </si>
  <si>
    <t>Colchester General Hospital</t>
  </si>
  <si>
    <t>Mid and South Essex NHS Foundation Trust</t>
  </si>
  <si>
    <t>Southend University Hospital</t>
  </si>
  <si>
    <t>Norfolk and Norwich University Hospitals NHS Foundation Trust</t>
  </si>
  <si>
    <t>Norfolk and Norwich University Hospital</t>
  </si>
  <si>
    <t>North West Anglia NHS Foundation Trust</t>
  </si>
  <si>
    <t>Peterborough City Hospital</t>
  </si>
  <si>
    <t>Barking, Havering and Redbridge University Hospitals NHS Trust</t>
  </si>
  <si>
    <t>Queens Hospital</t>
  </si>
  <si>
    <t>Barts Health NHS Trust</t>
  </si>
  <si>
    <t>St Bartholomew's Hospital</t>
  </si>
  <si>
    <t>Guy's and St Thomas' NHS Foundation Trust</t>
  </si>
  <si>
    <t>Guy's and St Thomas' Cancer Centre</t>
  </si>
  <si>
    <t>South East London, Kent and Medway</t>
  </si>
  <si>
    <t>Imperial College Healthcare NHS Trust</t>
  </si>
  <si>
    <t>Imperial College Cancer Centre</t>
  </si>
  <si>
    <t>North West and South West London, Surrey and Sussex</t>
  </si>
  <si>
    <t>North Middlesex University Hospital NHS Trust</t>
  </si>
  <si>
    <t>North Middlesex University Hospital</t>
  </si>
  <si>
    <t>Royal Free London NHS Foundation Trust</t>
  </si>
  <si>
    <t>Royal Free Hospital</t>
  </si>
  <si>
    <t>The Royal Marsden NHS Foundation Trust</t>
  </si>
  <si>
    <t>Royal Marsden Hospital</t>
  </si>
  <si>
    <t>University College London Hospitals NHS Foundation Trust</t>
  </si>
  <si>
    <t>University College Hospital</t>
  </si>
  <si>
    <t>Newcastle upon Tyne Hospitals NHS Foundation Trust</t>
  </si>
  <si>
    <t>Northern Centre for Cancer Care (NCCC), Freeman Hospital</t>
  </si>
  <si>
    <t>North East and Cumbria</t>
  </si>
  <si>
    <t>South Tees Hospitals NHS Foundation Trust</t>
  </si>
  <si>
    <t>The James Cook University Foundation Hospital</t>
  </si>
  <si>
    <t>NHS Grampian</t>
  </si>
  <si>
    <t>Aberdeen Royal Infirmary</t>
  </si>
  <si>
    <t>Scotland (network)</t>
  </si>
  <si>
    <t>NHS Highland</t>
  </si>
  <si>
    <t>Raigmore Hospital</t>
  </si>
  <si>
    <t>NHS Tayside</t>
  </si>
  <si>
    <t>Ninewells Hospital &amp; Medical School</t>
  </si>
  <si>
    <t>Betsi Cadwaladr University Health Board</t>
  </si>
  <si>
    <t>Glan Clwyd Hospital</t>
  </si>
  <si>
    <t>Wales (network)</t>
  </si>
  <si>
    <t>Lancashire Teaching Hospitals NHS Foundation Trust</t>
  </si>
  <si>
    <t>Royal Preston Hospital</t>
  </si>
  <si>
    <t>Lancashire and South Cumbria, Greater Manchester, Cheshire and Merseyside</t>
  </si>
  <si>
    <t>The Christie NHS Foundation Trust</t>
  </si>
  <si>
    <t>The Christie Hospital</t>
  </si>
  <si>
    <t>The Clatterbridge Cancer Centre NHS Foundation Trust</t>
  </si>
  <si>
    <t>The Clatterbridge Cancer Centre</t>
  </si>
  <si>
    <t>Belfast Health and Social Care Trust</t>
  </si>
  <si>
    <t>Belfast City Hospital</t>
  </si>
  <si>
    <t>Northern Ireland (network)</t>
  </si>
  <si>
    <t>Northern Ireland (region)</t>
  </si>
  <si>
    <t>Western Health and Social Care Trust</t>
  </si>
  <si>
    <t>North West Cancer Centre</t>
  </si>
  <si>
    <t>Brighton and Sussex University Hospitals NHS Trust</t>
  </si>
  <si>
    <t>Royal Sussex County Hospital</t>
  </si>
  <si>
    <t>Maidstone and Tunbridge Wells NHS Trust</t>
  </si>
  <si>
    <t>Kent Oncology Centre</t>
  </si>
  <si>
    <t>Oxford University Hospitals NHS Foundation Trust</t>
  </si>
  <si>
    <t>Oxford Cancer Centre, Churchill Hospital</t>
  </si>
  <si>
    <t>Thames Valley, Wessex</t>
  </si>
  <si>
    <t>Portsmouth Hospitals NHS Trust</t>
  </si>
  <si>
    <t>Portsmouth Oncology Centre, Queen Alexandra Hospital</t>
  </si>
  <si>
    <t>Royal Berkshire NHS Foundation Trust</t>
  </si>
  <si>
    <t>Royal Berkshire Hospital</t>
  </si>
  <si>
    <t>Royal Surrey NHS Foundation Trust</t>
  </si>
  <si>
    <t>St Luke's Cancer Centre</t>
  </si>
  <si>
    <t>University Hospital Southampton NHS Foundation Trust</t>
  </si>
  <si>
    <t xml:space="preserve">University Hospital Southampton </t>
  </si>
  <si>
    <t>NHS Lothian</t>
  </si>
  <si>
    <t>Edinburgh Cancer Centre, Western General Hospital</t>
  </si>
  <si>
    <t>Velindre University NHS Trust</t>
  </si>
  <si>
    <t>Velindre Hospital</t>
  </si>
  <si>
    <t>Gloucestershire Hospitals NHS Foundation Trust</t>
  </si>
  <si>
    <t>Cheltenham General Hospital</t>
  </si>
  <si>
    <t>Peninsula, Somerset, Wiltshire, Avon and Gloucestershire</t>
  </si>
  <si>
    <t>Royal Cornwall Hospitals NHS Trust</t>
  </si>
  <si>
    <t>Royal Cornwall Hospital</t>
  </si>
  <si>
    <t>Royal Devon and Exeter NHS Foundation Trust</t>
  </si>
  <si>
    <t>Royal Devon and Exeter Hospital</t>
  </si>
  <si>
    <t>Royal United Hospitals Bath NHS Foundation Trust</t>
  </si>
  <si>
    <t>Royal United Hospital Bath</t>
  </si>
  <si>
    <t>Somerset NHS Foundation Trust</t>
  </si>
  <si>
    <t>Musgrove Park Hospital</t>
  </si>
  <si>
    <t>Torbay and South Devon NHS Foundation Trust</t>
  </si>
  <si>
    <t>Torbay Hospital</t>
  </si>
  <si>
    <t>University Hospital Bristol and Weston NHS Foundation Trust</t>
  </si>
  <si>
    <t>Bristol Haematology and Oncology Centre</t>
  </si>
  <si>
    <t>University Hospitals Dorset NHS Foundation Trust</t>
  </si>
  <si>
    <t>Dorset Cancer Centre, Poole Hospital</t>
  </si>
  <si>
    <t>University Hospitals Plymouth NHS Trust</t>
  </si>
  <si>
    <t>Plymouth Oncology Centre, Derriford Hospital</t>
  </si>
  <si>
    <t>NHS Greater Glasgow and Clyde</t>
  </si>
  <si>
    <t>Beatson West of Scotland Cancer Centre</t>
  </si>
  <si>
    <t>Swansea Bay University Health Board</t>
  </si>
  <si>
    <t>South West Wales Cancer Centre, Singleton Hospital</t>
  </si>
  <si>
    <t>Shrewsbury and Telford Hospital NHS Trust</t>
  </si>
  <si>
    <t>Royal Shrewsbury Hospital</t>
  </si>
  <si>
    <t>The Royal Wolverhampton NHS Trust</t>
  </si>
  <si>
    <t>New Cross Hospital</t>
  </si>
  <si>
    <t>University Hospitals Birmingham NHS Foundation Trust</t>
  </si>
  <si>
    <t>Queen Elizabeth Hospital</t>
  </si>
  <si>
    <t>University Hospitals Coventry and Warwickshire NHS Trust</t>
  </si>
  <si>
    <t>University Hospital, Coventry</t>
  </si>
  <si>
    <t>University Hospitals of North Midlands NHS Trust</t>
  </si>
  <si>
    <t>Royal Stoke University Hospital</t>
  </si>
  <si>
    <t>Worcestershire Acute Hospitals NHS Trust</t>
  </si>
  <si>
    <t>Worcester Oncology Centre</t>
  </si>
  <si>
    <t>Hull University Teaching Hospitals NHS Trust</t>
  </si>
  <si>
    <t>Castle Hill Hospital</t>
  </si>
  <si>
    <t>Humber, Coast and Vale, West Yorkshire, South Yorkshire, Bassetlaw, North Derbyshire and Hardwick</t>
  </si>
  <si>
    <t>Yorkshire And The Humber</t>
  </si>
  <si>
    <t>Leeds Teaching Hospitals NHS Trust</t>
  </si>
  <si>
    <t>Leeds Cancer Centre, St James' University Hospital</t>
  </si>
  <si>
    <t>Sheffield Teaching Hospitals NHS Foundation Trust</t>
  </si>
  <si>
    <t>Weston Park Cancer Centre</t>
  </si>
  <si>
    <t>NK</t>
  </si>
  <si>
    <t>*Location of 8 trainees not known</t>
  </si>
  <si>
    <t>of which, locum</t>
  </si>
  <si>
    <r>
      <t xml:space="preserve">Total CO headcount </t>
    </r>
    <r>
      <rPr>
        <sz val="10"/>
        <rFont val="Arial"/>
        <family val="2"/>
      </rPr>
      <t>(consultants, SAS doctors and trainees)</t>
    </r>
  </si>
  <si>
    <t>CO consultants (WTE) annual workforce growth % past year</t>
  </si>
  <si>
    <t>CO consultants (WTE) annual workforce growth % (average - past five years)</t>
  </si>
  <si>
    <t>The number of additional CO consultants (WTE) required for 4.65 per 100,000 older (50+ yrs) population</t>
  </si>
  <si>
    <t>2028 Forecast CO consultant workforce shortfall (WTE)</t>
  </si>
  <si>
    <t>2028 Forecast CO consultant workforce shortfall %</t>
  </si>
  <si>
    <t xml:space="preserve">Due to the use of consistent questions, established processes, and data quality checks, data accuracy is understood to be high. Where discrepancies and outliers were identified in the data, clarification was sought from census respondents.
Training location for 8 trainees was not known at the time of data extraction (so the UK total exceeds the sum of the country trainees by 8). </t>
  </si>
  <si>
    <t>Workforce figures are reported as headcount unless otherwise stated. Where a member of staff works part-time across two regions, they will count as a headcount of one in each of the regions, and as one in the UK total, therefore; the sum of the regional headcounts may be slightly higher than the UK headcount. WTE calculations conform to the current NHS convention of excluding PAs that exceed ten.</t>
  </si>
  <si>
    <t>For simplicity, the phrase ‘in 2023’ may be used in the census report to refer to the period covered by the 2023 census, which was October 2022 to September 2023.</t>
  </si>
  <si>
    <t>A WTE is a whole-time (or full-time) doctor contracted for ten programmed activities (PAs) per week; this is equivalent to a 40-hour week in England, Northern Ireland, and Scotland and 37.5-hour week in Wales.</t>
  </si>
  <si>
    <r>
      <rPr>
        <b/>
        <sz val="11"/>
        <color rgb="FF000000"/>
        <rFont val="Arial"/>
        <family val="2"/>
      </rPr>
      <t>Method A:</t>
    </r>
    <r>
      <rPr>
        <sz val="11"/>
        <color rgb="FF000000"/>
        <rFont val="Arial"/>
        <family val="2"/>
      </rPr>
      <t xml:space="preserve"> </t>
    </r>
    <r>
      <rPr>
        <i/>
        <sz val="11"/>
        <color rgb="FF000000"/>
        <rFont val="Arial"/>
        <family val="2"/>
      </rPr>
      <t>Vacancies (WTE) + Excess contracted PAs (&gt;10 per week) expressed as WTE)</t>
    </r>
  </si>
  <si>
    <t>This is the shortfall identified by method A redistributed according to population (50+ years).</t>
  </si>
  <si>
    <r>
      <rPr>
        <b/>
        <sz val="11"/>
        <color theme="1"/>
        <rFont val="Arial"/>
        <family val="2"/>
      </rPr>
      <t>Method B:</t>
    </r>
    <r>
      <rPr>
        <sz val="11"/>
        <color theme="1"/>
        <rFont val="Arial"/>
        <family val="2"/>
      </rPr>
      <t xml:space="preserve"> </t>
    </r>
    <r>
      <rPr>
        <i/>
        <sz val="11"/>
        <color theme="1"/>
        <rFont val="Arial"/>
        <family val="2"/>
      </rPr>
      <t>Additional CO consultants (WTE) required for 4.65 per 100,000 older (50+ years) population</t>
    </r>
  </si>
  <si>
    <t>This calculation assumes: 
1. Global recruitment will be identical to the past five years 
2. Average training times and attrition rates will be identical to the past five years 
3. Consultants will retire at the age of 60
4. Prevalence of LTFT will increase in a linear fashion.</t>
  </si>
  <si>
    <r>
      <t xml:space="preserve">[1],[2] Office for National Statistics. </t>
    </r>
    <r>
      <rPr>
        <i/>
        <sz val="9"/>
        <color theme="1"/>
        <rFont val="Arial"/>
        <family val="2"/>
      </rPr>
      <t xml:space="preserve">Population estimates. </t>
    </r>
    <r>
      <rPr>
        <sz val="9"/>
        <color theme="1"/>
        <rFont val="Arial"/>
        <family val="2"/>
      </rPr>
      <t>Office for National Statistics, 2022. www.ons.gov.uk/peoplepopulationandcommunity/populationandmigration/populationestimates</t>
    </r>
  </si>
  <si>
    <r>
      <t>Workforce per population</t>
    </r>
    <r>
      <rPr>
        <b/>
        <vertAlign val="superscript"/>
        <sz val="11"/>
        <rFont val="Arial"/>
        <family val="2"/>
      </rPr>
      <t>[2]</t>
    </r>
  </si>
  <si>
    <r>
      <t>Workforce per population</t>
    </r>
    <r>
      <rPr>
        <b/>
        <vertAlign val="superscript"/>
        <sz val="11"/>
        <rFont val="Arial"/>
        <family val="2"/>
      </rPr>
      <t>[1]</t>
    </r>
  </si>
  <si>
    <t>Total consultant oncologists (CO + MO)</t>
  </si>
  <si>
    <t>CO consultants (WTE) attrition % (average - past five years)</t>
  </si>
  <si>
    <r>
      <t xml:space="preserve">Overall estimated shortfall
</t>
    </r>
    <r>
      <rPr>
        <i/>
        <sz val="10"/>
        <rFont val="Arial"/>
        <family val="2"/>
      </rPr>
      <t>(average of estimates A and B)</t>
    </r>
  </si>
  <si>
    <t>Heads of service reporting that workforce shortages are affecting the quality of patient care %</t>
  </si>
  <si>
    <t>Total consultants (CO + 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</si>
</sst>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000000000000%"/>
  </numFmts>
  <fonts count="86">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0"/>
      <color theme="0"/>
      <name val="Arial"/>
      <family val="2"/>
    </font>
    <font>
      <b/>
      <sz val="10"/>
      <name val="Arial"/>
      <family val="2"/>
    </font>
    <font>
      <sz val="10"/>
      <name val="Arial"/>
      <family val="2"/>
    </font>
    <font>
      <sz val="10"/>
      <color rgb="FFC00000"/>
      <name val="Arial"/>
      <family val="2"/>
    </font>
    <font>
      <i/>
      <sz val="10"/>
      <name val="Arial"/>
      <family val="2"/>
    </font>
    <font>
      <i/>
      <sz val="10"/>
      <color rgb="FFFF0000"/>
      <name val="Arial"/>
      <family val="2"/>
    </font>
    <font>
      <sz val="10"/>
      <color rgb="FFFF0000"/>
      <name val="Arial"/>
      <family val="2"/>
    </font>
    <font>
      <sz val="11"/>
      <color rgb="FFFF0000"/>
      <name val="Arial"/>
      <family val="2"/>
    </font>
    <font>
      <b/>
      <sz val="10"/>
      <color rgb="FFFF0000"/>
      <name val="Arial"/>
      <family val="2"/>
    </font>
    <font>
      <sz val="8"/>
      <name val="Arial"/>
      <family val="2"/>
    </font>
    <font>
      <b/>
      <sz val="18"/>
      <color theme="3"/>
      <name val="Calibri Light"/>
      <family val="2"/>
      <scheme val="major"/>
    </font>
    <font>
      <sz val="11"/>
      <color rgb="FF9C6500"/>
      <name val="Calibri"/>
      <family val="2"/>
      <scheme val="minor"/>
    </font>
    <font>
      <sz val="11"/>
      <color theme="1"/>
      <name val="Arial"/>
      <family val="2"/>
    </font>
    <font>
      <sz val="11"/>
      <name val="Verdana"/>
      <family val="2"/>
    </font>
    <font>
      <b/>
      <sz val="11"/>
      <color theme="1"/>
      <name val="Arial"/>
      <family val="2"/>
    </font>
    <font>
      <u/>
      <sz val="11"/>
      <color theme="10"/>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rgb="FF000000"/>
      <name val="Calibri"/>
      <family val="2"/>
    </font>
    <font>
      <b/>
      <sz val="11"/>
      <color rgb="FFFF0000"/>
      <name val="Calibri"/>
      <family val="2"/>
      <scheme val="minor"/>
    </font>
    <font>
      <u/>
      <sz val="11"/>
      <color theme="10"/>
      <name val="Calibri"/>
      <family val="2"/>
      <scheme val="minor"/>
    </font>
    <font>
      <sz val="11"/>
      <color theme="1"/>
      <name val="Calibri"/>
      <family val="2"/>
    </font>
    <font>
      <b/>
      <sz val="18"/>
      <color theme="0"/>
      <name val="Arial"/>
      <family val="2"/>
    </font>
    <font>
      <b/>
      <sz val="18"/>
      <color rgb="FFFFFFFF"/>
      <name val="Arial"/>
      <family val="2"/>
    </font>
    <font>
      <b/>
      <sz val="11"/>
      <color rgb="FF2E54FF"/>
      <name val="Arial"/>
      <family val="2"/>
    </font>
    <font>
      <b/>
      <sz val="11"/>
      <color rgb="FFFF3A53"/>
      <name val="Arial"/>
      <family val="2"/>
    </font>
    <font>
      <b/>
      <sz val="11"/>
      <color rgb="FFFF0000"/>
      <name val="Arial"/>
      <family val="2"/>
    </font>
    <font>
      <i/>
      <sz val="10"/>
      <color theme="1"/>
      <name val="Arial"/>
      <family val="2"/>
    </font>
    <font>
      <b/>
      <sz val="11"/>
      <color rgb="FF000000"/>
      <name val="Arial"/>
      <family val="2"/>
    </font>
    <font>
      <b/>
      <sz val="11"/>
      <color rgb="FF2D053C"/>
      <name val="Arial"/>
      <family val="2"/>
    </font>
    <font>
      <b/>
      <sz val="18"/>
      <color rgb="FFFFFFFF"/>
      <name val="Arial"/>
      <family val="2"/>
    </font>
    <font>
      <sz val="11"/>
      <color rgb="FF000000"/>
      <name val="Arial"/>
      <family val="2"/>
    </font>
    <font>
      <i/>
      <sz val="11"/>
      <color theme="1"/>
      <name val="Arial"/>
      <family val="2"/>
    </font>
    <font>
      <i/>
      <sz val="11"/>
      <color rgb="FF000000"/>
      <name val="Arial"/>
      <family val="2"/>
    </font>
    <font>
      <sz val="9"/>
      <color theme="1"/>
      <name val="Arial"/>
      <family val="2"/>
    </font>
    <font>
      <i/>
      <sz val="9"/>
      <color theme="1"/>
      <name val="Arial"/>
      <family val="2"/>
    </font>
    <font>
      <u/>
      <sz val="11"/>
      <color rgb="FFFF3A53"/>
      <name val="Arial"/>
      <family val="2"/>
    </font>
    <font>
      <b/>
      <vertAlign val="superscript"/>
      <sz val="11"/>
      <name val="Arial"/>
      <family val="2"/>
    </font>
    <font>
      <sz val="10"/>
      <color rgb="FF00000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00"/>
        <bgColor indexed="64"/>
      </patternFill>
    </fill>
    <fill>
      <patternFill patternType="solid">
        <fgColor rgb="FFFF0000"/>
        <bgColor indexed="64"/>
      </patternFill>
    </fill>
    <fill>
      <patternFill patternType="solid">
        <fgColor rgb="FF2D053C"/>
        <bgColor indexed="64"/>
      </patternFill>
    </fill>
    <fill>
      <patternFill patternType="solid">
        <fgColor rgb="FFF0EFFF"/>
        <bgColor indexed="64"/>
      </patternFill>
    </fill>
    <fill>
      <patternFill patternType="solid">
        <fgColor rgb="FF2D053C"/>
        <bgColor rgb="FF000000"/>
      </patternFill>
    </fill>
    <fill>
      <patternFill patternType="solid">
        <fgColor rgb="FFF0EFFF"/>
        <bgColor rgb="FF000000"/>
      </patternFill>
    </fill>
    <fill>
      <patternFill patternType="solid">
        <fgColor rgb="FFFFC7CE"/>
        <bgColor indexed="64"/>
      </patternFill>
    </fill>
    <fill>
      <patternFill patternType="solid">
        <fgColor rgb="FFFFD7DC"/>
        <bgColor indexed="64"/>
      </patternFill>
    </fill>
    <fill>
      <patternFill patternType="solid">
        <fgColor rgb="FFD5DCFF"/>
        <bgColor indexed="64"/>
      </patternFill>
    </fill>
    <fill>
      <patternFill patternType="solid">
        <fgColor theme="0"/>
        <bgColor rgb="FF000000"/>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dashed">
        <color auto="1"/>
      </bottom>
      <diagonal/>
    </border>
    <border>
      <left style="medium">
        <color auto="1"/>
      </left>
      <right/>
      <top/>
      <bottom/>
      <diagonal/>
    </border>
    <border>
      <left style="medium">
        <color auto="1"/>
      </left>
      <right style="medium">
        <color auto="1"/>
      </right>
      <top/>
      <bottom style="dashed">
        <color auto="1"/>
      </bottom>
      <diagonal/>
    </border>
    <border>
      <left style="medium">
        <color auto="1"/>
      </left>
      <right/>
      <top style="dashed">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top/>
      <bottom style="hair">
        <color auto="1"/>
      </bottom>
      <diagonal/>
    </border>
    <border>
      <left style="medium">
        <color auto="1"/>
      </left>
      <right/>
      <top style="dashed">
        <color auto="1"/>
      </top>
      <bottom/>
      <diagonal/>
    </border>
    <border>
      <left style="medium">
        <color auto="1"/>
      </left>
      <right style="medium">
        <color auto="1"/>
      </right>
      <top style="dashed">
        <color auto="1"/>
      </top>
      <bottom/>
      <diagonal/>
    </border>
    <border>
      <left style="medium">
        <color auto="1"/>
      </left>
      <right style="dashed">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top style="dashed">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dashed">
        <color auto="1"/>
      </top>
      <bottom/>
      <diagonal/>
    </border>
    <border>
      <left style="medium">
        <color auto="1"/>
      </left>
      <right/>
      <top style="dashed">
        <color auto="1"/>
      </top>
      <bottom style="thick">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indexed="64"/>
      </left>
      <right/>
      <top/>
      <bottom style="medium">
        <color indexed="64"/>
      </bottom>
      <diagonal/>
    </border>
    <border>
      <left style="medium">
        <color rgb="FF000000"/>
      </left>
      <right/>
      <top style="medium">
        <color rgb="FF000000"/>
      </top>
      <bottom style="dashed">
        <color rgb="FF000000"/>
      </bottom>
      <diagonal/>
    </border>
    <border>
      <left style="medium">
        <color rgb="FF000000"/>
      </left>
      <right/>
      <top/>
      <bottom style="dashed">
        <color rgb="FF000000"/>
      </bottom>
      <diagonal/>
    </border>
    <border>
      <left/>
      <right/>
      <top style="medium">
        <color auto="1"/>
      </top>
      <bottom style="medium">
        <color rgb="FF000000"/>
      </bottom>
      <diagonal/>
    </border>
    <border>
      <left/>
      <right/>
      <top/>
      <bottom style="dashed">
        <color rgb="FF000000"/>
      </bottom>
      <diagonal/>
    </border>
    <border>
      <left style="medium">
        <color auto="1"/>
      </left>
      <right style="medium">
        <color rgb="FF000000"/>
      </right>
      <top/>
      <bottom/>
      <diagonal/>
    </border>
    <border>
      <left style="medium">
        <color auto="1"/>
      </left>
      <right style="medium">
        <color rgb="FF000000"/>
      </right>
      <top style="dashed">
        <color auto="1"/>
      </top>
      <bottom style="medium">
        <color auto="1"/>
      </bottom>
      <diagonal/>
    </border>
    <border>
      <left style="medium">
        <color auto="1"/>
      </left>
      <right style="medium">
        <color auto="1"/>
      </right>
      <top/>
      <bottom style="medium">
        <color rgb="FF000000"/>
      </bottom>
      <diagonal/>
    </border>
    <border>
      <left style="medium">
        <color auto="1"/>
      </left>
      <right/>
      <top/>
      <bottom style="dashed">
        <color rgb="FF000000"/>
      </bottom>
      <diagonal/>
    </border>
    <border>
      <left/>
      <right/>
      <top style="medium">
        <color rgb="FF000000"/>
      </top>
      <bottom style="dashed">
        <color rgb="FF000000"/>
      </bottom>
      <diagonal/>
    </border>
    <border>
      <left style="medium">
        <color indexed="64"/>
      </left>
      <right style="medium">
        <color auto="1"/>
      </right>
      <top/>
      <bottom style="medium">
        <color indexed="64"/>
      </bottom>
      <diagonal/>
    </border>
    <border>
      <left style="medium">
        <color auto="1"/>
      </left>
      <right style="dashed">
        <color auto="1"/>
      </right>
      <top style="thin">
        <color auto="1"/>
      </top>
      <bottom style="thin">
        <color auto="1"/>
      </bottom>
      <diagonal/>
    </border>
    <border>
      <left style="medium">
        <color auto="1"/>
      </left>
      <right style="medium">
        <color auto="1"/>
      </right>
      <top style="medium">
        <color rgb="FF000000"/>
      </top>
      <bottom/>
      <diagonal/>
    </border>
    <border>
      <left style="medium">
        <color auto="1"/>
      </left>
      <right style="medium">
        <color rgb="FF000000"/>
      </right>
      <top style="medium">
        <color auto="1"/>
      </top>
      <bottom/>
      <diagonal/>
    </border>
    <border>
      <left style="medium">
        <color auto="1"/>
      </left>
      <right style="medium">
        <color auto="1"/>
      </right>
      <top style="thin">
        <color auto="1"/>
      </top>
      <bottom style="dashed">
        <color rgb="FF000000"/>
      </bottom>
      <diagonal/>
    </border>
    <border>
      <left/>
      <right style="medium">
        <color auto="1"/>
      </right>
      <top style="medium">
        <color auto="1"/>
      </top>
      <bottom style="dashed">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ashed">
        <color auto="1"/>
      </bottom>
      <diagonal/>
    </border>
    <border>
      <left/>
      <right style="medium">
        <color auto="1"/>
      </right>
      <top/>
      <bottom style="dashed">
        <color auto="1"/>
      </bottom>
      <diagonal/>
    </border>
    <border>
      <left style="medium">
        <color auto="1"/>
      </left>
      <right style="medium">
        <color auto="1"/>
      </right>
      <top style="medium">
        <color auto="1"/>
      </top>
      <bottom style="dashed">
        <color auto="1"/>
      </bottom>
      <diagonal/>
    </border>
    <border>
      <left/>
      <right/>
      <top/>
      <bottom style="medium">
        <color indexed="64"/>
      </bottom>
      <diagonal/>
    </border>
    <border>
      <left/>
      <right style="medium">
        <color auto="1"/>
      </right>
      <top/>
      <bottom style="medium">
        <color indexed="64"/>
      </bottom>
      <diagonal/>
    </border>
    <border>
      <left/>
      <right/>
      <top style="medium">
        <color rgb="FF000000"/>
      </top>
      <bottom/>
      <diagonal/>
    </border>
    <border>
      <left/>
      <right/>
      <top/>
      <bottom style="hair">
        <color rgb="FF000000"/>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medium">
        <color rgb="FF000000"/>
      </top>
      <bottom style="dashed">
        <color auto="1"/>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indexed="64"/>
      </top>
      <bottom/>
      <diagonal/>
    </border>
    <border>
      <left/>
      <right style="medium">
        <color rgb="FF000000"/>
      </right>
      <top style="thin">
        <color indexed="64"/>
      </top>
      <bottom style="dotted">
        <color indexed="64"/>
      </bottom>
      <diagonal/>
    </border>
    <border>
      <left style="medium">
        <color rgb="FF000000"/>
      </left>
      <right/>
      <top style="thin">
        <color indexed="64"/>
      </top>
      <bottom style="dotted">
        <color indexed="64"/>
      </bottom>
      <diagonal/>
    </border>
    <border>
      <left/>
      <right style="medium">
        <color rgb="FF000000"/>
      </right>
      <top style="thin">
        <color indexed="64"/>
      </top>
      <bottom/>
      <diagonal/>
    </border>
    <border>
      <left/>
      <right style="medium">
        <color rgb="FF000000"/>
      </right>
      <top/>
      <bottom style="thin">
        <color indexed="64"/>
      </bottom>
      <diagonal/>
    </border>
    <border>
      <left style="medium">
        <color indexed="64"/>
      </left>
      <right/>
      <top style="medium">
        <color indexed="64"/>
      </top>
      <bottom style="medium">
        <color indexed="64"/>
      </bottom>
      <diagonal/>
    </border>
    <border>
      <left style="double">
        <color indexed="64"/>
      </left>
      <right/>
      <top/>
      <bottom/>
      <diagonal/>
    </border>
    <border>
      <left style="medium">
        <color auto="1"/>
      </left>
      <right/>
      <top style="dotted">
        <color auto="1"/>
      </top>
      <bottom style="dotted">
        <color auto="1"/>
      </bottom>
      <diagonal/>
    </border>
    <border>
      <left/>
      <right/>
      <top style="dashed">
        <color auto="1"/>
      </top>
      <bottom style="dashed">
        <color auto="1"/>
      </bottom>
      <diagonal/>
    </border>
    <border>
      <left/>
      <right/>
      <top style="medium">
        <color indexed="64"/>
      </top>
      <bottom style="dotted">
        <color indexed="64"/>
      </bottom>
      <diagonal/>
    </border>
    <border>
      <left style="medium">
        <color auto="1"/>
      </left>
      <right style="double">
        <color indexed="64"/>
      </right>
      <top style="dashed">
        <color indexed="64"/>
      </top>
      <bottom style="dashed">
        <color auto="1"/>
      </bottom>
      <diagonal/>
    </border>
    <border>
      <left/>
      <right/>
      <top style="dotted">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dotted">
        <color indexed="64"/>
      </top>
      <bottom/>
      <diagonal/>
    </border>
    <border>
      <left/>
      <right style="medium">
        <color rgb="FF000000"/>
      </right>
      <top style="thin">
        <color indexed="64"/>
      </top>
      <bottom style="thin">
        <color indexed="64"/>
      </bottom>
      <diagonal/>
    </border>
    <border>
      <left/>
      <right style="medium">
        <color rgb="FF000000"/>
      </right>
      <top style="dotted">
        <color indexed="64"/>
      </top>
      <bottom/>
      <diagonal/>
    </border>
    <border>
      <left/>
      <right style="medium">
        <color indexed="64"/>
      </right>
      <top style="thin">
        <color indexed="64"/>
      </top>
      <bottom style="dotted">
        <color indexed="64"/>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63">
    <xf numFmtId="0" fontId="0" fillId="0" borderId="0"/>
    <xf numFmtId="0" fontId="1" fillId="0" borderId="0"/>
    <xf numFmtId="0" fontId="28" fillId="0" borderId="0" applyNumberFormat="0" applyFill="0" applyBorder="0" applyAlignment="0" applyProtection="0"/>
    <xf numFmtId="0" fontId="30" fillId="0" borderId="0"/>
    <xf numFmtId="0" fontId="31" fillId="0" borderId="0"/>
    <xf numFmtId="0" fontId="30"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29" fillId="4" borderId="0" applyNumberFormat="0" applyBorder="0" applyAlignment="0" applyProtection="0"/>
    <xf numFmtId="0" fontId="30" fillId="0" borderId="0"/>
    <xf numFmtId="0" fontId="30" fillId="0" borderId="0"/>
    <xf numFmtId="0" fontId="30" fillId="0" borderId="0"/>
    <xf numFmtId="0" fontId="30"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8" fillId="6" borderId="5" applyNumberFormat="0" applyAlignment="0" applyProtection="0"/>
    <xf numFmtId="0" fontId="14" fillId="0" borderId="9" applyNumberFormat="0" applyFill="0" applyAlignment="0" applyProtection="0"/>
    <xf numFmtId="0" fontId="12" fillId="0" borderId="0" applyNumberFormat="0" applyFill="0" applyBorder="0" applyAlignment="0" applyProtection="0"/>
    <xf numFmtId="0" fontId="34" fillId="0" borderId="1" applyNumberFormat="0" applyFill="0" applyAlignment="0" applyProtection="0"/>
    <xf numFmtId="0" fontId="35" fillId="0" borderId="2" applyNumberFormat="0" applyFill="0" applyAlignment="0" applyProtection="0"/>
    <xf numFmtId="0" fontId="36" fillId="0" borderId="3" applyNumberFormat="0" applyFill="0" applyAlignment="0" applyProtection="0"/>
    <xf numFmtId="0" fontId="36" fillId="0" borderId="0" applyNumberFormat="0" applyFill="0" applyBorder="0" applyAlignment="0" applyProtection="0"/>
    <xf numFmtId="0" fontId="37" fillId="2" borderId="0" applyNumberFormat="0" applyBorder="0" applyAlignment="0" applyProtection="0"/>
    <xf numFmtId="0" fontId="38" fillId="3" borderId="0" applyNumberFormat="0" applyBorder="0" applyAlignment="0" applyProtection="0"/>
    <xf numFmtId="0" fontId="39" fillId="4" borderId="0" applyNumberFormat="0" applyBorder="0" applyAlignment="0" applyProtection="0"/>
    <xf numFmtId="0" fontId="40" fillId="5" borderId="4" applyNumberFormat="0" applyAlignment="0" applyProtection="0"/>
    <xf numFmtId="0" fontId="41" fillId="6" borderId="5" applyNumberFormat="0" applyAlignment="0" applyProtection="0"/>
    <xf numFmtId="0" fontId="42" fillId="6" borderId="4" applyNumberFormat="0" applyAlignment="0" applyProtection="0"/>
    <xf numFmtId="0" fontId="43" fillId="0" borderId="6" applyNumberFormat="0" applyFill="0" applyAlignment="0" applyProtection="0"/>
    <xf numFmtId="0" fontId="44" fillId="7" borderId="7" applyNumberFormat="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32" fillId="0" borderId="9" applyNumberFormat="0" applyFill="0" applyAlignment="0" applyProtection="0"/>
    <xf numFmtId="0" fontId="46"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46" fillId="12" borderId="0" applyNumberFormat="0" applyBorder="0" applyAlignment="0" applyProtection="0"/>
    <xf numFmtId="0" fontId="46"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46" fillId="32" borderId="0" applyNumberFormat="0" applyBorder="0" applyAlignment="0" applyProtection="0"/>
    <xf numFmtId="0" fontId="65" fillId="0" borderId="0"/>
    <xf numFmtId="0" fontId="58" fillId="0" borderId="39" applyNumberFormat="0" applyFill="0" applyAlignment="0" applyProtection="0"/>
    <xf numFmtId="0" fontId="64" fillId="0" borderId="43" applyNumberFormat="0" applyFill="0" applyAlignment="0" applyProtection="0"/>
    <xf numFmtId="0" fontId="56" fillId="0" borderId="37" applyNumberFormat="0" applyFill="0" applyAlignment="0" applyProtection="0"/>
    <xf numFmtId="0" fontId="55" fillId="40" borderId="0" applyNumberFormat="0" applyBorder="0" applyAlignment="0" applyProtection="0"/>
    <xf numFmtId="0" fontId="49" fillId="48" borderId="0" applyNumberFormat="0" applyBorder="0" applyAlignment="0" applyProtection="0"/>
    <xf numFmtId="0" fontId="49" fillId="46" borderId="0" applyNumberFormat="0" applyBorder="0" applyAlignment="0" applyProtection="0"/>
    <xf numFmtId="0" fontId="49" fillId="43" borderId="0" applyNumberFormat="0" applyBorder="0" applyAlignment="0" applyProtection="0"/>
    <xf numFmtId="0" fontId="49" fillId="37" borderId="0" applyNumberFormat="0" applyBorder="0" applyAlignment="0" applyProtection="0"/>
    <xf numFmtId="0" fontId="49" fillId="42" borderId="0" applyNumberFormat="0" applyBorder="0" applyAlignment="0" applyProtection="0"/>
    <xf numFmtId="9" fontId="20" fillId="0" borderId="0" applyFont="0" applyFill="0" applyBorder="0" applyAlignment="0" applyProtection="0"/>
    <xf numFmtId="0" fontId="60" fillId="0" borderId="0" applyNumberFormat="0" applyFill="0" applyBorder="0" applyAlignment="0" applyProtection="0"/>
    <xf numFmtId="0" fontId="16" fillId="0" borderId="0"/>
    <xf numFmtId="9"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7" fillId="0" borderId="0"/>
    <xf numFmtId="0" fontId="27" fillId="0" borderId="0"/>
    <xf numFmtId="0" fontId="47" fillId="0" borderId="0" applyNumberFormat="0" applyFill="0" applyBorder="0" applyAlignment="0" applyProtection="0">
      <alignment vertical="top"/>
      <protection locked="0"/>
    </xf>
    <xf numFmtId="0" fontId="63" fillId="0" borderId="0" applyNumberFormat="0" applyFill="0" applyBorder="0" applyAlignment="0" applyProtection="0"/>
    <xf numFmtId="9" fontId="20" fillId="0" borderId="0" applyFont="0" applyFill="0" applyBorder="0" applyAlignment="0" applyProtection="0"/>
    <xf numFmtId="0" fontId="62" fillId="50" borderId="42" applyNumberFormat="0" applyAlignment="0" applyProtection="0"/>
    <xf numFmtId="0" fontId="27" fillId="38" borderId="41" applyNumberFormat="0" applyFont="0" applyAlignment="0" applyProtection="0"/>
    <xf numFmtId="0" fontId="61" fillId="41" borderId="0" applyNumberFormat="0" applyBorder="0" applyAlignment="0" applyProtection="0"/>
    <xf numFmtId="0" fontId="60" fillId="0" borderId="40" applyNumberFormat="0" applyFill="0" applyAlignment="0" applyProtection="0"/>
    <xf numFmtId="0" fontId="59" fillId="41" borderId="35" applyNumberFormat="0" applyAlignment="0" applyProtection="0"/>
    <xf numFmtId="0" fontId="58" fillId="0" borderId="0" applyNumberFormat="0" applyFill="0" applyBorder="0" applyAlignment="0" applyProtection="0"/>
    <xf numFmtId="0" fontId="57" fillId="0" borderId="38" applyNumberFormat="0" applyFill="0" applyAlignment="0" applyProtection="0"/>
    <xf numFmtId="0" fontId="51" fillId="50" borderId="35" applyNumberFormat="0" applyAlignment="0" applyProtection="0"/>
    <xf numFmtId="0" fontId="54" fillId="0" borderId="0" applyNumberFormat="0" applyFill="0" applyBorder="0" applyAlignment="0" applyProtection="0"/>
    <xf numFmtId="40" fontId="53" fillId="0" borderId="0" applyFont="0" applyFill="0" applyBorder="0" applyAlignment="0" applyProtection="0"/>
    <xf numFmtId="0" fontId="52" fillId="51" borderId="36" applyNumberFormat="0" applyAlignment="0" applyProtection="0"/>
    <xf numFmtId="0" fontId="50" fillId="49" borderId="0" applyNumberFormat="0" applyBorder="0" applyAlignment="0" applyProtection="0"/>
    <xf numFmtId="0" fontId="49" fillId="47"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0" borderId="0" applyNumberFormat="0" applyBorder="0" applyAlignment="0" applyProtection="0"/>
    <xf numFmtId="0" fontId="49" fillId="44" borderId="0" applyNumberFormat="0" applyBorder="0" applyAlignment="0" applyProtection="0"/>
    <xf numFmtId="0" fontId="49" fillId="43" borderId="0" applyNumberFormat="0" applyBorder="0" applyAlignment="0" applyProtection="0"/>
    <xf numFmtId="0" fontId="49" fillId="40" borderId="0" applyNumberFormat="0" applyBorder="0" applyAlignment="0" applyProtection="0"/>
    <xf numFmtId="0" fontId="48" fillId="38" borderId="0" applyNumberFormat="0" applyBorder="0" applyAlignment="0" applyProtection="0"/>
    <xf numFmtId="0" fontId="48" fillId="40" borderId="0" applyNumberFormat="0" applyBorder="0" applyAlignment="0" applyProtection="0"/>
    <xf numFmtId="0" fontId="48" fillId="42" borderId="0" applyNumberFormat="0" applyBorder="0" applyAlignment="0" applyProtection="0"/>
    <xf numFmtId="0" fontId="48" fillId="41" borderId="0" applyNumberFormat="0" applyBorder="0" applyAlignment="0" applyProtection="0"/>
    <xf numFmtId="0" fontId="48" fillId="37" borderId="0" applyNumberFormat="0" applyBorder="0" applyAlignment="0" applyProtection="0"/>
    <xf numFmtId="0" fontId="48" fillId="40" borderId="0" applyNumberFormat="0" applyBorder="0" applyAlignment="0" applyProtection="0"/>
    <xf numFmtId="0" fontId="48" fillId="38" borderId="0" applyNumberFormat="0" applyBorder="0" applyAlignment="0" applyProtection="0"/>
    <xf numFmtId="0" fontId="48" fillId="40" borderId="0" applyNumberFormat="0" applyBorder="0" applyAlignment="0" applyProtection="0"/>
    <xf numFmtId="0" fontId="48" fillId="39" borderId="0" applyNumberFormat="0" applyBorder="0" applyAlignment="0" applyProtection="0"/>
    <xf numFmtId="0" fontId="48" fillId="38" borderId="0" applyNumberFormat="0" applyBorder="0" applyAlignment="0" applyProtection="0"/>
    <xf numFmtId="0" fontId="48" fillId="37" borderId="0" applyNumberFormat="0" applyBorder="0" applyAlignment="0" applyProtection="0"/>
    <xf numFmtId="0" fontId="48" fillId="36" borderId="0" applyNumberFormat="0" applyBorder="0" applyAlignment="0" applyProtection="0"/>
    <xf numFmtId="0" fontId="20" fillId="0" borderId="0"/>
    <xf numFmtId="0" fontId="20" fillId="0" borderId="0"/>
    <xf numFmtId="0" fontId="20" fillId="0" borderId="0"/>
    <xf numFmtId="0" fontId="20" fillId="0" borderId="0" applyFill="0"/>
    <xf numFmtId="0" fontId="20" fillId="0" borderId="0"/>
    <xf numFmtId="0" fontId="30" fillId="0" borderId="0"/>
    <xf numFmtId="0" fontId="67" fillId="0" borderId="0" applyNumberFormat="0" applyFill="0" applyBorder="0" applyAlignment="0" applyProtection="0"/>
    <xf numFmtId="43" fontId="20" fillId="0" borderId="0" applyFont="0" applyFill="0" applyBorder="0" applyAlignment="0" applyProtection="0"/>
  </cellStyleXfs>
  <cellXfs count="279">
    <xf numFmtId="0" fontId="0" fillId="0" borderId="0" xfId="0"/>
    <xf numFmtId="0" fontId="0" fillId="0" borderId="0" xfId="0" applyAlignment="1">
      <alignment vertical="top" wrapText="1"/>
    </xf>
    <xf numFmtId="0" fontId="16" fillId="0" borderId="0" xfId="0" applyFont="1" applyAlignment="1">
      <alignment vertical="top" wrapText="1"/>
    </xf>
    <xf numFmtId="0" fontId="20" fillId="33" borderId="13"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Alignment="1">
      <alignment horizontal="left" vertical="top" wrapText="1"/>
    </xf>
    <xf numFmtId="9" fontId="20" fillId="33" borderId="21" xfId="1" applyNumberFormat="1" applyFont="1" applyFill="1" applyBorder="1" applyAlignment="1">
      <alignment horizontal="left" vertical="center"/>
    </xf>
    <xf numFmtId="9" fontId="23" fillId="33" borderId="0" xfId="0" applyNumberFormat="1" applyFont="1" applyFill="1" applyAlignment="1">
      <alignment horizontal="left" vertical="center"/>
    </xf>
    <xf numFmtId="1" fontId="20" fillId="33" borderId="26" xfId="0" applyNumberFormat="1" applyFont="1" applyFill="1" applyBorder="1" applyAlignment="1">
      <alignment horizontal="left" vertical="center"/>
    </xf>
    <xf numFmtId="9" fontId="20" fillId="33" borderId="12" xfId="0" applyNumberFormat="1" applyFont="1" applyFill="1" applyBorder="1" applyAlignment="1">
      <alignment horizontal="left" vertical="center" wrapText="1"/>
    </xf>
    <xf numFmtId="9" fontId="20" fillId="33" borderId="31" xfId="0" applyNumberFormat="1" applyFont="1" applyFill="1" applyBorder="1" applyAlignment="1">
      <alignment horizontal="left" vertical="center"/>
    </xf>
    <xf numFmtId="9" fontId="20" fillId="33" borderId="13" xfId="0" applyNumberFormat="1" applyFont="1" applyFill="1" applyBorder="1" applyAlignment="1">
      <alignment horizontal="left" vertical="center"/>
    </xf>
    <xf numFmtId="9" fontId="20" fillId="33" borderId="12" xfId="0" applyNumberFormat="1" applyFont="1" applyFill="1" applyBorder="1" applyAlignment="1">
      <alignment horizontal="left" vertical="center"/>
    </xf>
    <xf numFmtId="0" fontId="20" fillId="33" borderId="30" xfId="0" applyFont="1" applyFill="1" applyBorder="1" applyAlignment="1">
      <alignment horizontal="left" vertical="top" wrapText="1"/>
    </xf>
    <xf numFmtId="164" fontId="24" fillId="33" borderId="30" xfId="0" applyNumberFormat="1" applyFont="1" applyFill="1" applyBorder="1" applyAlignment="1">
      <alignment horizontal="left" vertical="center"/>
    </xf>
    <xf numFmtId="164" fontId="20" fillId="33" borderId="12" xfId="0" applyNumberFormat="1" applyFont="1" applyFill="1" applyBorder="1" applyAlignment="1">
      <alignment horizontal="left" vertical="center"/>
    </xf>
    <xf numFmtId="0" fontId="20" fillId="33" borderId="18" xfId="0" applyFont="1" applyFill="1" applyBorder="1" applyAlignment="1">
      <alignment horizontal="left" vertical="top" wrapText="1"/>
    </xf>
    <xf numFmtId="164" fontId="24" fillId="33" borderId="18" xfId="0" applyNumberFormat="1" applyFont="1" applyFill="1" applyBorder="1" applyAlignment="1">
      <alignment horizontal="left" vertical="center"/>
    </xf>
    <xf numFmtId="1" fontId="20" fillId="0" borderId="12" xfId="0" applyNumberFormat="1" applyFont="1" applyBorder="1" applyAlignment="1">
      <alignment horizontal="left" vertical="center"/>
    </xf>
    <xf numFmtId="1" fontId="20" fillId="33" borderId="12" xfId="0" applyNumberFormat="1" applyFont="1" applyFill="1" applyBorder="1" applyAlignment="1">
      <alignment horizontal="left" vertical="center"/>
    </xf>
    <xf numFmtId="0" fontId="19" fillId="33" borderId="20" xfId="0" applyFont="1" applyFill="1" applyBorder="1" applyAlignment="1">
      <alignment horizontal="left" vertical="center" wrapText="1"/>
    </xf>
    <xf numFmtId="9" fontId="24" fillId="33" borderId="10" xfId="0" applyNumberFormat="1" applyFont="1" applyFill="1" applyBorder="1" applyAlignment="1">
      <alignment horizontal="left" vertical="center"/>
    </xf>
    <xf numFmtId="0" fontId="19" fillId="33" borderId="17" xfId="0" applyFont="1" applyFill="1" applyBorder="1" applyAlignment="1">
      <alignment horizontal="left" vertical="center" wrapText="1"/>
    </xf>
    <xf numFmtId="0" fontId="20" fillId="0" borderId="22" xfId="0" applyFont="1" applyBorder="1" applyAlignment="1">
      <alignment horizontal="left" vertical="top" wrapTex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xf numFmtId="3" fontId="20" fillId="34" borderId="12" xfId="1" applyNumberFormat="1" applyFont="1" applyFill="1" applyBorder="1" applyAlignment="1">
      <alignment horizontal="left" vertical="center"/>
    </xf>
    <xf numFmtId="0" fontId="20" fillId="33" borderId="20" xfId="0" applyFont="1" applyFill="1" applyBorder="1" applyAlignment="1">
      <alignment horizontal="left" vertical="top" wrapText="1"/>
    </xf>
    <xf numFmtId="0" fontId="19" fillId="33" borderId="27" xfId="0" applyFont="1" applyFill="1" applyBorder="1" applyAlignment="1">
      <alignment horizontal="left" vertical="top" wrapText="1"/>
    </xf>
    <xf numFmtId="0" fontId="19" fillId="33" borderId="12" xfId="0" applyFont="1" applyFill="1" applyBorder="1" applyAlignment="1">
      <alignment horizontal="left" vertical="top" wrapText="1"/>
    </xf>
    <xf numFmtId="164" fontId="26" fillId="33" borderId="12" xfId="0" applyNumberFormat="1" applyFont="1" applyFill="1" applyBorder="1" applyAlignment="1">
      <alignment horizontal="left" vertical="center" wrapText="1"/>
    </xf>
    <xf numFmtId="3" fontId="20" fillId="33" borderId="13" xfId="1" applyNumberFormat="1" applyFont="1" applyFill="1" applyBorder="1" applyAlignment="1">
      <alignment horizontal="left" vertical="center"/>
    </xf>
    <xf numFmtId="3" fontId="20" fillId="33" borderId="12" xfId="1" applyNumberFormat="1" applyFont="1" applyFill="1" applyBorder="1" applyAlignment="1">
      <alignment horizontal="left" vertical="center"/>
    </xf>
    <xf numFmtId="3" fontId="20" fillId="33" borderId="21" xfId="0" applyNumberFormat="1" applyFont="1" applyFill="1" applyBorder="1" applyAlignment="1">
      <alignment horizontal="left" vertical="center"/>
    </xf>
    <xf numFmtId="0" fontId="0" fillId="0" borderId="0" xfId="0" applyAlignment="1">
      <alignment horizontal="left"/>
    </xf>
    <xf numFmtId="0" fontId="20" fillId="0" borderId="51" xfId="0" applyFont="1" applyBorder="1" applyAlignment="1">
      <alignment horizontal="left" vertical="center" wrapText="1"/>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1" fontId="20" fillId="0" borderId="20" xfId="0" applyNumberFormat="1" applyFont="1" applyBorder="1" applyAlignment="1">
      <alignment horizontal="left" vertical="center" wrapText="1"/>
    </xf>
    <xf numFmtId="9" fontId="20" fillId="0" borderId="29" xfId="0" applyNumberFormat="1" applyFont="1" applyBorder="1" applyAlignment="1">
      <alignment horizontal="left" vertical="center" wrapText="1"/>
    </xf>
    <xf numFmtId="0" fontId="19" fillId="33" borderId="12" xfId="0" applyFont="1" applyFill="1" applyBorder="1" applyAlignment="1">
      <alignment horizontal="left" vertical="center" wrapText="1"/>
    </xf>
    <xf numFmtId="1" fontId="20" fillId="33" borderId="20" xfId="0" applyNumberFormat="1" applyFont="1" applyFill="1" applyBorder="1" applyAlignment="1">
      <alignment horizontal="left" vertical="center" wrapText="1"/>
    </xf>
    <xf numFmtId="9" fontId="20" fillId="0" borderId="16" xfId="0" applyNumberFormat="1" applyFont="1" applyBorder="1" applyAlignment="1">
      <alignment horizontal="left" vertical="center" wrapText="1"/>
    </xf>
    <xf numFmtId="0" fontId="20" fillId="33" borderId="20" xfId="0" applyFont="1" applyFill="1" applyBorder="1" applyAlignment="1">
      <alignment horizontal="left" vertical="center" wrapText="1"/>
    </xf>
    <xf numFmtId="0" fontId="20" fillId="33" borderId="12" xfId="0" applyFont="1" applyFill="1" applyBorder="1" applyAlignment="1">
      <alignment horizontal="left" vertical="top" wrapText="1"/>
    </xf>
    <xf numFmtId="1" fontId="20" fillId="0" borderId="21" xfId="0" applyNumberFormat="1" applyFont="1" applyBorder="1" applyAlignment="1">
      <alignment horizontal="left" vertical="center" wrapText="1"/>
    </xf>
    <xf numFmtId="0" fontId="19" fillId="33" borderId="55" xfId="0" applyFont="1" applyFill="1" applyBorder="1" applyAlignment="1">
      <alignment horizontal="left" vertical="top" wrapText="1"/>
    </xf>
    <xf numFmtId="0" fontId="68" fillId="0" borderId="0" xfId="0" applyFont="1"/>
    <xf numFmtId="3" fontId="20" fillId="33" borderId="20" xfId="0" applyNumberFormat="1" applyFont="1" applyFill="1" applyBorder="1" applyAlignment="1">
      <alignment horizontal="left" vertical="center" wrapText="1"/>
    </xf>
    <xf numFmtId="1" fontId="19" fillId="33" borderId="55" xfId="0" applyNumberFormat="1" applyFont="1" applyFill="1" applyBorder="1" applyAlignment="1">
      <alignment horizontal="left" vertical="center" wrapText="1"/>
    </xf>
    <xf numFmtId="1" fontId="20" fillId="0" borderId="52" xfId="0" applyNumberFormat="1" applyFont="1" applyBorder="1" applyAlignment="1">
      <alignment horizontal="left" vertical="center" wrapText="1"/>
    </xf>
    <xf numFmtId="0" fontId="19" fillId="33" borderId="56" xfId="0" applyFont="1" applyFill="1" applyBorder="1" applyAlignment="1">
      <alignment horizontal="left" vertical="top" wrapText="1"/>
    </xf>
    <xf numFmtId="0" fontId="19" fillId="33" borderId="56" xfId="0" applyFont="1" applyFill="1" applyBorder="1" applyAlignment="1">
      <alignment horizontal="left" vertical="center" wrapText="1"/>
    </xf>
    <xf numFmtId="1" fontId="20" fillId="33" borderId="12" xfId="0" applyNumberFormat="1" applyFont="1" applyFill="1" applyBorder="1" applyAlignment="1">
      <alignment horizontal="left" vertical="center" wrapText="1"/>
    </xf>
    <xf numFmtId="0" fontId="20" fillId="0" borderId="52" xfId="0" applyFont="1" applyBorder="1" applyAlignment="1">
      <alignment horizontal="left" vertical="center" wrapText="1"/>
    </xf>
    <xf numFmtId="0" fontId="0" fillId="33" borderId="0" xfId="0" applyFill="1" applyAlignment="1">
      <alignment horizontal="left"/>
    </xf>
    <xf numFmtId="3" fontId="20" fillId="33" borderId="12" xfId="0" applyNumberFormat="1" applyFont="1" applyFill="1" applyBorder="1" applyAlignment="1">
      <alignment horizontal="left" vertical="center" wrapText="1"/>
    </xf>
    <xf numFmtId="0" fontId="19" fillId="33" borderId="49" xfId="0" applyFont="1" applyFill="1" applyBorder="1" applyAlignment="1">
      <alignment horizontal="left" vertical="center" wrapText="1"/>
    </xf>
    <xf numFmtId="1" fontId="20" fillId="33" borderId="49" xfId="0" applyNumberFormat="1" applyFont="1" applyFill="1" applyBorder="1" applyAlignment="1">
      <alignment horizontal="left" vertical="center" wrapText="1"/>
    </xf>
    <xf numFmtId="0" fontId="19" fillId="33" borderId="57" xfId="0" applyFont="1" applyFill="1" applyBorder="1" applyAlignment="1">
      <alignment horizontal="left" vertical="center" wrapText="1"/>
    </xf>
    <xf numFmtId="1" fontId="20" fillId="0" borderId="58" xfId="0" applyNumberFormat="1" applyFont="1" applyBorder="1" applyAlignment="1">
      <alignment horizontal="left" vertical="center" wrapText="1"/>
    </xf>
    <xf numFmtId="0" fontId="20" fillId="33" borderId="16" xfId="0" applyFont="1" applyFill="1" applyBorder="1" applyAlignment="1">
      <alignment horizontal="left" vertical="top" wrapText="1"/>
    </xf>
    <xf numFmtId="0" fontId="20" fillId="33" borderId="22" xfId="0" applyFont="1" applyFill="1" applyBorder="1" applyAlignment="1">
      <alignment horizontal="left" vertical="top" wrapText="1"/>
    </xf>
    <xf numFmtId="3" fontId="20" fillId="33" borderId="23" xfId="1" applyNumberFormat="1" applyFont="1" applyFill="1" applyBorder="1" applyAlignment="1">
      <alignment horizontal="left" vertical="center"/>
    </xf>
    <xf numFmtId="0" fontId="22" fillId="33" borderId="20" xfId="0" applyFont="1" applyFill="1" applyBorder="1" applyAlignment="1">
      <alignment horizontal="left" vertical="top" wrapText="1" indent="1"/>
    </xf>
    <xf numFmtId="0" fontId="22" fillId="33" borderId="19" xfId="0" applyFont="1" applyFill="1" applyBorder="1" applyAlignment="1">
      <alignment horizontal="left" vertical="top" wrapText="1" indent="1"/>
    </xf>
    <xf numFmtId="0" fontId="20" fillId="33" borderId="29" xfId="0" applyFont="1" applyFill="1" applyBorder="1" applyAlignment="1">
      <alignment horizontal="left" vertical="top" wrapText="1"/>
    </xf>
    <xf numFmtId="0" fontId="20" fillId="33" borderId="25" xfId="0" applyFont="1" applyFill="1" applyBorder="1" applyAlignment="1">
      <alignment horizontal="left" vertical="top" wrapText="1"/>
    </xf>
    <xf numFmtId="0" fontId="20" fillId="33" borderId="26" xfId="0" applyFont="1" applyFill="1" applyBorder="1" applyAlignment="1">
      <alignment horizontal="left" vertical="top" wrapText="1"/>
    </xf>
    <xf numFmtId="164" fontId="20" fillId="33" borderId="20" xfId="0" applyNumberFormat="1" applyFont="1" applyFill="1" applyBorder="1" applyAlignment="1">
      <alignment horizontal="left" vertical="top" wrapText="1"/>
    </xf>
    <xf numFmtId="0" fontId="20" fillId="33" borderId="44" xfId="0" applyFont="1" applyFill="1" applyBorder="1" applyAlignment="1">
      <alignment horizontal="left" vertical="top" wrapText="1"/>
    </xf>
    <xf numFmtId="0" fontId="20" fillId="33" borderId="25" xfId="0" applyFont="1" applyFill="1" applyBorder="1" applyAlignment="1">
      <alignment horizontal="left" vertical="center" wrapText="1"/>
    </xf>
    <xf numFmtId="0" fontId="20" fillId="33" borderId="29" xfId="0" applyFont="1" applyFill="1" applyBorder="1" applyAlignment="1">
      <alignment horizontal="left" vertical="center" wrapText="1"/>
    </xf>
    <xf numFmtId="0" fontId="20" fillId="33" borderId="21" xfId="0" applyFont="1" applyFill="1" applyBorder="1" applyAlignment="1">
      <alignment horizontal="left" vertical="top" wrapText="1"/>
    </xf>
    <xf numFmtId="0" fontId="19" fillId="33" borderId="51" xfId="0" applyFont="1" applyFill="1" applyBorder="1" applyAlignment="1">
      <alignment horizontal="left" vertical="top" wrapText="1"/>
    </xf>
    <xf numFmtId="0" fontId="20" fillId="33" borderId="52" xfId="0" applyFont="1" applyFill="1" applyBorder="1" applyAlignment="1">
      <alignment horizontal="left" vertical="top" wrapText="1"/>
    </xf>
    <xf numFmtId="0" fontId="20" fillId="33" borderId="22" xfId="0" applyFont="1" applyFill="1" applyBorder="1" applyAlignment="1">
      <alignment horizontal="left" vertical="center" wrapText="1"/>
    </xf>
    <xf numFmtId="0" fontId="20" fillId="33" borderId="23" xfId="0" applyFont="1" applyFill="1" applyBorder="1" applyAlignment="1">
      <alignment horizontal="left" vertical="center" wrapText="1"/>
    </xf>
    <xf numFmtId="0" fontId="20" fillId="33" borderId="51" xfId="0" applyFont="1" applyFill="1" applyBorder="1" applyAlignment="1">
      <alignment horizontal="left" vertical="center" wrapText="1"/>
    </xf>
    <xf numFmtId="0" fontId="20" fillId="33" borderId="26" xfId="0" applyFont="1" applyFill="1" applyBorder="1" applyAlignment="1">
      <alignment horizontal="left" vertical="center" wrapText="1"/>
    </xf>
    <xf numFmtId="1" fontId="20" fillId="0" borderId="25" xfId="0" applyNumberFormat="1" applyFont="1" applyBorder="1" applyAlignment="1">
      <alignment horizontal="left" vertical="center" wrapText="1"/>
    </xf>
    <xf numFmtId="0" fontId="20" fillId="33" borderId="50" xfId="0" applyFont="1" applyFill="1" applyBorder="1" applyAlignment="1">
      <alignment horizontal="left" vertical="center" wrapText="1"/>
    </xf>
    <xf numFmtId="1" fontId="20" fillId="0" borderId="23" xfId="0" applyNumberFormat="1" applyFont="1" applyBorder="1" applyAlignment="1">
      <alignment horizontal="left" vertical="center" wrapText="1"/>
    </xf>
    <xf numFmtId="9" fontId="20" fillId="52" borderId="12" xfId="0" applyNumberFormat="1" applyFont="1" applyFill="1" applyBorder="1" applyAlignment="1">
      <alignment horizontal="left" vertical="center" wrapText="1"/>
    </xf>
    <xf numFmtId="164" fontId="20" fillId="53" borderId="12" xfId="0" applyNumberFormat="1" applyFont="1" applyFill="1" applyBorder="1" applyAlignment="1">
      <alignment horizontal="left" vertical="center"/>
    </xf>
    <xf numFmtId="0" fontId="0" fillId="33" borderId="32" xfId="0" applyFill="1" applyBorder="1"/>
    <xf numFmtId="0" fontId="18" fillId="54" borderId="60" xfId="0" applyFont="1" applyFill="1" applyBorder="1" applyAlignment="1">
      <alignment horizontal="left" vertical="center" wrapText="1"/>
    </xf>
    <xf numFmtId="0" fontId="19" fillId="55" borderId="14" xfId="0" applyFont="1" applyFill="1" applyBorder="1" applyAlignment="1">
      <alignment horizontal="left" vertical="top" wrapText="1"/>
    </xf>
    <xf numFmtId="0" fontId="24" fillId="55" borderId="15" xfId="0" applyFont="1" applyFill="1" applyBorder="1" applyAlignment="1">
      <alignment horizontal="left" vertical="center"/>
    </xf>
    <xf numFmtId="0" fontId="24" fillId="55" borderId="59" xfId="0" applyFont="1" applyFill="1" applyBorder="1" applyAlignment="1">
      <alignment horizontal="left" vertical="center"/>
    </xf>
    <xf numFmtId="0" fontId="19" fillId="55" borderId="19" xfId="0" applyFont="1" applyFill="1" applyBorder="1" applyAlignment="1">
      <alignment horizontal="left" vertical="top" wrapText="1"/>
    </xf>
    <xf numFmtId="0" fontId="24" fillId="55" borderId="62" xfId="0" applyFont="1" applyFill="1" applyBorder="1" applyAlignment="1">
      <alignment horizontal="left" vertical="center"/>
    </xf>
    <xf numFmtId="0" fontId="24" fillId="55" borderId="63" xfId="0" applyFont="1" applyFill="1" applyBorder="1" applyAlignment="1">
      <alignment horizontal="left" vertical="center"/>
    </xf>
    <xf numFmtId="0" fontId="19" fillId="55" borderId="17" xfId="0" applyFont="1" applyFill="1" applyBorder="1" applyAlignment="1">
      <alignment horizontal="left" vertical="top" wrapText="1"/>
    </xf>
    <xf numFmtId="0" fontId="24" fillId="55" borderId="18" xfId="0" applyFont="1" applyFill="1" applyBorder="1" applyAlignment="1">
      <alignment horizontal="left" vertical="center"/>
    </xf>
    <xf numFmtId="0" fontId="24" fillId="55" borderId="11" xfId="0" applyFont="1" applyFill="1" applyBorder="1" applyAlignment="1">
      <alignment horizontal="left" vertical="center"/>
    </xf>
    <xf numFmtId="0" fontId="21" fillId="55" borderId="15" xfId="0" applyFont="1" applyFill="1" applyBorder="1" applyAlignment="1">
      <alignment horizontal="left" vertical="center"/>
    </xf>
    <xf numFmtId="3" fontId="19" fillId="0" borderId="28" xfId="0" applyNumberFormat="1" applyFont="1" applyBorder="1" applyAlignment="1">
      <alignment horizontal="left" vertical="center"/>
    </xf>
    <xf numFmtId="164" fontId="20" fillId="33" borderId="54" xfId="0" applyNumberFormat="1" applyFont="1" applyFill="1" applyBorder="1" applyAlignment="1">
      <alignment horizontal="left" vertical="center"/>
    </xf>
    <xf numFmtId="164" fontId="20" fillId="53" borderId="54" xfId="0" applyNumberFormat="1" applyFont="1" applyFill="1" applyBorder="1" applyAlignment="1">
      <alignment horizontal="left" vertical="center"/>
    </xf>
    <xf numFmtId="0" fontId="19" fillId="55" borderId="22" xfId="0" applyFont="1" applyFill="1" applyBorder="1" applyAlignment="1">
      <alignment horizontal="left" vertical="top" wrapText="1"/>
    </xf>
    <xf numFmtId="1" fontId="19" fillId="55" borderId="22" xfId="0" applyNumberFormat="1" applyFont="1" applyFill="1" applyBorder="1" applyAlignment="1">
      <alignment horizontal="left" vertical="top" wrapText="1"/>
    </xf>
    <xf numFmtId="1" fontId="19" fillId="55" borderId="23" xfId="0" applyNumberFormat="1" applyFont="1" applyFill="1" applyBorder="1" applyAlignment="1">
      <alignment horizontal="left" vertical="top" wrapText="1"/>
    </xf>
    <xf numFmtId="0" fontId="19" fillId="55" borderId="34" xfId="0" applyFont="1" applyFill="1" applyBorder="1" applyAlignment="1">
      <alignment horizontal="left" vertical="top" wrapText="1"/>
    </xf>
    <xf numFmtId="9" fontId="20" fillId="55" borderId="12" xfId="1" applyNumberFormat="1" applyFont="1" applyFill="1" applyBorder="1" applyAlignment="1">
      <alignment horizontal="left" vertical="center"/>
    </xf>
    <xf numFmtId="9" fontId="20" fillId="55" borderId="54" xfId="1" applyNumberFormat="1" applyFont="1" applyFill="1" applyBorder="1" applyAlignment="1">
      <alignment horizontal="left" vertical="center"/>
    </xf>
    <xf numFmtId="9" fontId="20" fillId="0" borderId="12" xfId="0" applyNumberFormat="1" applyFont="1" applyBorder="1" applyAlignment="1">
      <alignment horizontal="left" vertical="center" wrapText="1"/>
    </xf>
    <xf numFmtId="0" fontId="20" fillId="33" borderId="23" xfId="0" applyFont="1" applyFill="1" applyBorder="1" applyAlignment="1">
      <alignment horizontal="left" vertical="top" wrapText="1"/>
    </xf>
    <xf numFmtId="9" fontId="20" fillId="33" borderId="23" xfId="1" applyNumberFormat="1" applyFont="1" applyFill="1" applyBorder="1" applyAlignment="1">
      <alignment horizontal="left" vertical="center"/>
    </xf>
    <xf numFmtId="9" fontId="20" fillId="33" borderId="12" xfId="1" applyNumberFormat="1" applyFont="1" applyFill="1" applyBorder="1" applyAlignment="1">
      <alignment horizontal="left" vertical="center"/>
    </xf>
    <xf numFmtId="9" fontId="20" fillId="33" borderId="26" xfId="1" applyNumberFormat="1" applyFont="1" applyFill="1" applyBorder="1" applyAlignment="1">
      <alignment horizontal="left" vertical="center"/>
    </xf>
    <xf numFmtId="0" fontId="0" fillId="33" borderId="0" xfId="0" applyFill="1"/>
    <xf numFmtId="0" fontId="19" fillId="55" borderId="48" xfId="0" applyFont="1" applyFill="1" applyBorder="1" applyAlignment="1">
      <alignment horizontal="left" vertical="top" wrapText="1"/>
    </xf>
    <xf numFmtId="0" fontId="0" fillId="33" borderId="47" xfId="0" applyFill="1" applyBorder="1" applyAlignment="1">
      <alignment horizontal="left"/>
    </xf>
    <xf numFmtId="0" fontId="19" fillId="55" borderId="53" xfId="0" applyFont="1" applyFill="1" applyBorder="1" applyAlignment="1">
      <alignment horizontal="left" vertical="top" wrapText="1"/>
    </xf>
    <xf numFmtId="0" fontId="19" fillId="55" borderId="67" xfId="0" applyFont="1" applyFill="1" applyBorder="1" applyAlignment="1">
      <alignment horizontal="left" vertical="top" wrapText="1"/>
    </xf>
    <xf numFmtId="0" fontId="19" fillId="55" borderId="68" xfId="0" applyFont="1" applyFill="1" applyBorder="1" applyAlignment="1">
      <alignment horizontal="left" vertical="top" wrapText="1"/>
    </xf>
    <xf numFmtId="1" fontId="19" fillId="55" borderId="19" xfId="0" applyNumberFormat="1" applyFont="1" applyFill="1" applyBorder="1" applyAlignment="1">
      <alignment horizontal="left" vertical="top" wrapText="1"/>
    </xf>
    <xf numFmtId="0" fontId="19" fillId="55" borderId="29" xfId="0" applyFont="1" applyFill="1" applyBorder="1" applyAlignment="1">
      <alignment horizontal="left" vertical="top" wrapText="1"/>
    </xf>
    <xf numFmtId="0" fontId="19" fillId="55" borderId="46" xfId="0" applyFont="1" applyFill="1" applyBorder="1" applyAlignment="1">
      <alignment horizontal="left" vertical="top" wrapText="1"/>
    </xf>
    <xf numFmtId="0" fontId="19" fillId="55" borderId="45" xfId="0" applyFont="1" applyFill="1" applyBorder="1" applyAlignment="1">
      <alignment horizontal="left" vertical="top" wrapText="1"/>
    </xf>
    <xf numFmtId="1" fontId="20" fillId="33" borderId="23" xfId="0" applyNumberFormat="1" applyFont="1" applyFill="1" applyBorder="1" applyAlignment="1">
      <alignment horizontal="left" vertical="center"/>
    </xf>
    <xf numFmtId="9" fontId="20" fillId="33" borderId="16" xfId="1" applyNumberFormat="1" applyFont="1" applyFill="1" applyBorder="1" applyAlignment="1">
      <alignment horizontal="left" vertical="center"/>
    </xf>
    <xf numFmtId="9" fontId="20" fillId="33" borderId="54" xfId="1" applyNumberFormat="1" applyFont="1" applyFill="1" applyBorder="1" applyAlignment="1">
      <alignment horizontal="left" vertical="center"/>
    </xf>
    <xf numFmtId="1" fontId="20" fillId="0" borderId="22" xfId="0" applyNumberFormat="1" applyFont="1" applyBorder="1" applyAlignment="1">
      <alignment horizontal="left" vertical="center" wrapText="1"/>
    </xf>
    <xf numFmtId="1" fontId="20" fillId="0" borderId="12" xfId="0" applyNumberFormat="1" applyFont="1" applyBorder="1" applyAlignment="1">
      <alignment horizontal="left" vertical="center" wrapText="1"/>
    </xf>
    <xf numFmtId="0" fontId="19" fillId="55" borderId="71" xfId="0" applyFont="1" applyFill="1" applyBorder="1" applyAlignment="1">
      <alignment horizontal="left" vertical="top" wrapText="1"/>
    </xf>
    <xf numFmtId="0" fontId="20" fillId="33" borderId="54" xfId="0" applyFont="1" applyFill="1" applyBorder="1" applyAlignment="1">
      <alignment horizontal="left" vertical="top" wrapText="1"/>
    </xf>
    <xf numFmtId="1" fontId="19" fillId="33" borderId="72" xfId="0" applyNumberFormat="1" applyFont="1" applyFill="1" applyBorder="1" applyAlignment="1">
      <alignment horizontal="left" vertical="center" wrapText="1"/>
    </xf>
    <xf numFmtId="9" fontId="20" fillId="33" borderId="54" xfId="0" applyNumberFormat="1" applyFont="1" applyFill="1" applyBorder="1" applyAlignment="1">
      <alignment horizontal="left" vertical="center" wrapText="1"/>
    </xf>
    <xf numFmtId="1" fontId="20" fillId="55" borderId="14" xfId="0" applyNumberFormat="1" applyFont="1" applyFill="1" applyBorder="1" applyAlignment="1">
      <alignment horizontal="left" vertical="top" wrapText="1"/>
    </xf>
    <xf numFmtId="1" fontId="20" fillId="55" borderId="64" xfId="0" applyNumberFormat="1" applyFont="1" applyFill="1" applyBorder="1" applyAlignment="1">
      <alignment horizontal="left" vertical="top" wrapText="1"/>
    </xf>
    <xf numFmtId="3" fontId="20" fillId="35" borderId="26" xfId="1" applyNumberFormat="1" applyFont="1" applyFill="1" applyBorder="1" applyAlignment="1">
      <alignment horizontal="left" vertical="center" wrapText="1"/>
    </xf>
    <xf numFmtId="3" fontId="20" fillId="0" borderId="26" xfId="1" applyNumberFormat="1" applyFont="1" applyBorder="1" applyAlignment="1">
      <alignment horizontal="left" vertical="center" wrapText="1"/>
    </xf>
    <xf numFmtId="3" fontId="20" fillId="0" borderId="12" xfId="1" applyNumberFormat="1" applyFont="1" applyBorder="1" applyAlignment="1">
      <alignment horizontal="left" vertical="center" wrapText="1"/>
    </xf>
    <xf numFmtId="1" fontId="20" fillId="55" borderId="22" xfId="0" applyNumberFormat="1" applyFont="1" applyFill="1" applyBorder="1" applyAlignment="1">
      <alignment horizontal="left" vertical="top" wrapText="1"/>
    </xf>
    <xf numFmtId="9" fontId="19" fillId="55" borderId="16" xfId="1" applyNumberFormat="1" applyFont="1" applyFill="1" applyBorder="1" applyAlignment="1">
      <alignment horizontal="left" vertical="center"/>
    </xf>
    <xf numFmtId="0" fontId="0" fillId="33" borderId="0" xfId="0" applyFill="1" applyAlignment="1">
      <alignment vertical="top" wrapText="1"/>
    </xf>
    <xf numFmtId="0" fontId="0" fillId="33" borderId="0" xfId="0" applyFill="1" applyAlignment="1">
      <alignment horizontal="left" vertical="center"/>
    </xf>
    <xf numFmtId="0" fontId="16" fillId="33" borderId="0" xfId="0" applyFont="1" applyFill="1" applyAlignment="1">
      <alignment vertical="top" wrapText="1"/>
    </xf>
    <xf numFmtId="9" fontId="0" fillId="33" borderId="0" xfId="0" applyNumberFormat="1" applyFill="1"/>
    <xf numFmtId="0" fontId="0" fillId="33" borderId="20" xfId="0" applyFill="1" applyBorder="1"/>
    <xf numFmtId="0" fontId="12" fillId="33" borderId="0" xfId="0" applyFont="1" applyFill="1"/>
    <xf numFmtId="0" fontId="18" fillId="54" borderId="84" xfId="0" applyFont="1" applyFill="1" applyBorder="1" applyAlignment="1">
      <alignment horizontal="left" vertical="center" wrapText="1"/>
    </xf>
    <xf numFmtId="3" fontId="20" fillId="33" borderId="20" xfId="1" applyNumberFormat="1" applyFont="1" applyFill="1" applyBorder="1" applyAlignment="1">
      <alignment horizontal="left" vertical="center"/>
    </xf>
    <xf numFmtId="10" fontId="0" fillId="33" borderId="0" xfId="0" applyNumberFormat="1" applyFill="1"/>
    <xf numFmtId="0" fontId="66" fillId="33" borderId="0" xfId="0" applyFont="1" applyFill="1" applyAlignment="1">
      <alignment horizontal="left" vertical="center"/>
    </xf>
    <xf numFmtId="0" fontId="25" fillId="33" borderId="0" xfId="0" applyFont="1" applyFill="1" applyAlignment="1">
      <alignment horizontal="left" vertical="center"/>
    </xf>
    <xf numFmtId="0" fontId="0" fillId="33" borderId="0" xfId="0" applyFill="1" applyAlignment="1">
      <alignment vertical="center" wrapText="1"/>
    </xf>
    <xf numFmtId="3" fontId="16" fillId="33" borderId="12" xfId="1" applyNumberFormat="1" applyFont="1" applyFill="1" applyBorder="1" applyAlignment="1">
      <alignment horizontal="left" vertical="center"/>
    </xf>
    <xf numFmtId="9" fontId="20" fillId="33" borderId="25" xfId="1" applyNumberFormat="1" applyFont="1" applyFill="1" applyBorder="1" applyAlignment="1">
      <alignment horizontal="left" vertical="center"/>
    </xf>
    <xf numFmtId="9" fontId="16" fillId="0" borderId="29" xfId="0" applyNumberFormat="1" applyFont="1" applyBorder="1" applyAlignment="1">
      <alignment horizontal="left" vertical="center"/>
    </xf>
    <xf numFmtId="0" fontId="0" fillId="33" borderId="85" xfId="0" applyFill="1" applyBorder="1"/>
    <xf numFmtId="9" fontId="20" fillId="33" borderId="19" xfId="1" applyNumberFormat="1" applyFont="1" applyFill="1" applyBorder="1" applyAlignment="1">
      <alignment horizontal="left" vertical="center"/>
    </xf>
    <xf numFmtId="3" fontId="20" fillId="33" borderId="22" xfId="1" applyNumberFormat="1" applyFont="1" applyFill="1" applyBorder="1" applyAlignment="1">
      <alignment horizontal="left" vertical="center"/>
    </xf>
    <xf numFmtId="3" fontId="19" fillId="0" borderId="86" xfId="0" applyNumberFormat="1" applyFont="1" applyBorder="1" applyAlignment="1">
      <alignment horizontal="left" vertical="center"/>
    </xf>
    <xf numFmtId="3" fontId="20" fillId="33" borderId="25" xfId="1" applyNumberFormat="1" applyFont="1" applyFill="1" applyBorder="1" applyAlignment="1">
      <alignment horizontal="left" vertical="center"/>
    </xf>
    <xf numFmtId="3" fontId="20" fillId="0" borderId="20" xfId="0" applyNumberFormat="1" applyFont="1" applyBorder="1" applyAlignment="1">
      <alignment horizontal="left" vertical="center"/>
    </xf>
    <xf numFmtId="1" fontId="20" fillId="33" borderId="25" xfId="0" applyNumberFormat="1" applyFont="1" applyFill="1" applyBorder="1" applyAlignment="1">
      <alignment horizontal="left" vertical="center"/>
    </xf>
    <xf numFmtId="9" fontId="20" fillId="33" borderId="20" xfId="0" applyNumberFormat="1" applyFont="1" applyFill="1" applyBorder="1" applyAlignment="1">
      <alignment horizontal="left" vertical="center" wrapText="1"/>
    </xf>
    <xf numFmtId="9" fontId="20" fillId="0" borderId="25" xfId="0" applyNumberFormat="1" applyFont="1" applyBorder="1" applyAlignment="1">
      <alignment horizontal="left" vertical="center" wrapText="1"/>
    </xf>
    <xf numFmtId="9" fontId="20" fillId="33" borderId="29" xfId="0" applyNumberFormat="1" applyFont="1" applyFill="1" applyBorder="1" applyAlignment="1">
      <alignment horizontal="left" vertical="center" wrapText="1"/>
    </xf>
    <xf numFmtId="0" fontId="12" fillId="33" borderId="85" xfId="0" applyFont="1" applyFill="1" applyBorder="1"/>
    <xf numFmtId="9" fontId="20" fillId="0" borderId="22" xfId="0" applyNumberFormat="1" applyFont="1" applyBorder="1" applyAlignment="1">
      <alignment horizontal="left" vertical="center"/>
    </xf>
    <xf numFmtId="9" fontId="20" fillId="0" borderId="20" xfId="0" applyNumberFormat="1" applyFont="1" applyBorder="1" applyAlignment="1">
      <alignment horizontal="left" vertical="center" wrapText="1"/>
    </xf>
    <xf numFmtId="165" fontId="20" fillId="33" borderId="29" xfId="0" applyNumberFormat="1" applyFont="1" applyFill="1" applyBorder="1" applyAlignment="1">
      <alignment horizontal="left" vertical="center" wrapText="1"/>
    </xf>
    <xf numFmtId="167" fontId="0" fillId="33" borderId="85" xfId="0" applyNumberFormat="1" applyFill="1" applyBorder="1"/>
    <xf numFmtId="164" fontId="26" fillId="33" borderId="20" xfId="0" applyNumberFormat="1" applyFont="1" applyFill="1" applyBorder="1" applyAlignment="1">
      <alignment horizontal="left" vertical="center" wrapText="1"/>
    </xf>
    <xf numFmtId="9" fontId="20" fillId="33" borderId="29" xfId="0" applyNumberFormat="1" applyFont="1" applyFill="1" applyBorder="1" applyAlignment="1">
      <alignment horizontal="left" vertical="center"/>
    </xf>
    <xf numFmtId="9" fontId="24" fillId="33" borderId="17" xfId="0" applyNumberFormat="1" applyFont="1" applyFill="1" applyBorder="1" applyAlignment="1">
      <alignment horizontal="left" vertical="center"/>
    </xf>
    <xf numFmtId="3" fontId="20" fillId="33" borderId="19" xfId="0" applyNumberFormat="1" applyFont="1" applyFill="1" applyBorder="1" applyAlignment="1">
      <alignment horizontal="left" vertical="center"/>
    </xf>
    <xf numFmtId="9" fontId="20" fillId="0" borderId="29" xfId="0" applyNumberFormat="1" applyFont="1" applyBorder="1" applyAlignment="1">
      <alignment horizontal="left" vertical="center"/>
    </xf>
    <xf numFmtId="9" fontId="19" fillId="55" borderId="34" xfId="0" applyNumberFormat="1" applyFont="1" applyFill="1" applyBorder="1" applyAlignment="1">
      <alignment horizontal="left" vertical="top" wrapText="1"/>
    </xf>
    <xf numFmtId="0" fontId="0" fillId="33" borderId="0" xfId="0" applyFill="1" applyAlignment="1">
      <alignment horizontal="left" vertical="top" wrapText="1"/>
    </xf>
    <xf numFmtId="0" fontId="12" fillId="33" borderId="0" xfId="0" applyFont="1" applyFill="1" applyAlignment="1">
      <alignment horizontal="left" vertical="center"/>
    </xf>
    <xf numFmtId="9" fontId="16" fillId="33" borderId="0" xfId="1" applyNumberFormat="1" applyFont="1" applyFill="1" applyAlignment="1">
      <alignment horizontal="left" vertical="center"/>
    </xf>
    <xf numFmtId="9" fontId="16" fillId="33" borderId="30" xfId="1" applyNumberFormat="1" applyFont="1" applyFill="1" applyBorder="1" applyAlignment="1">
      <alignment horizontal="left" vertical="center"/>
    </xf>
    <xf numFmtId="0" fontId="25" fillId="33" borderId="30" xfId="0" applyFont="1" applyFill="1" applyBorder="1" applyAlignment="1">
      <alignment horizontal="left" vertical="center"/>
    </xf>
    <xf numFmtId="0" fontId="0" fillId="33" borderId="18" xfId="0" applyFill="1" applyBorder="1" applyAlignment="1">
      <alignment vertical="top" wrapText="1"/>
    </xf>
    <xf numFmtId="0" fontId="25" fillId="33" borderId="18" xfId="0" applyFont="1" applyFill="1" applyBorder="1" applyAlignment="1">
      <alignment horizontal="left" vertical="center"/>
    </xf>
    <xf numFmtId="9" fontId="0" fillId="33" borderId="0" xfId="0" applyNumberFormat="1" applyFill="1" applyAlignment="1">
      <alignment horizontal="left" vertical="center"/>
    </xf>
    <xf numFmtId="9" fontId="20" fillId="33" borderId="29" xfId="1" applyNumberFormat="1" applyFont="1" applyFill="1" applyBorder="1" applyAlignment="1">
      <alignment horizontal="left" vertical="center"/>
    </xf>
    <xf numFmtId="0" fontId="24" fillId="55" borderId="87" xfId="0" applyFont="1" applyFill="1" applyBorder="1" applyAlignment="1">
      <alignment horizontal="left" vertical="center"/>
    </xf>
    <xf numFmtId="9" fontId="20" fillId="33" borderId="20" xfId="0" applyNumberFormat="1" applyFont="1" applyFill="1" applyBorder="1" applyAlignment="1">
      <alignment horizontal="left" vertical="center"/>
    </xf>
    <xf numFmtId="9" fontId="20" fillId="33" borderId="22" xfId="0" applyNumberFormat="1" applyFont="1" applyFill="1" applyBorder="1" applyAlignment="1">
      <alignment horizontal="left" vertical="center"/>
    </xf>
    <xf numFmtId="1" fontId="20" fillId="33" borderId="20" xfId="0" applyNumberFormat="1" applyFont="1" applyFill="1" applyBorder="1" applyAlignment="1">
      <alignment horizontal="left" vertical="center"/>
    </xf>
    <xf numFmtId="1" fontId="20" fillId="33" borderId="20" xfId="1" applyNumberFormat="1" applyFont="1" applyFill="1" applyBorder="1" applyAlignment="1">
      <alignment horizontal="left" vertical="center"/>
    </xf>
    <xf numFmtId="9" fontId="19" fillId="55" borderId="29" xfId="0" applyNumberFormat="1" applyFont="1" applyFill="1" applyBorder="1" applyAlignment="1">
      <alignment horizontal="left" vertical="top" wrapText="1"/>
    </xf>
    <xf numFmtId="0" fontId="20" fillId="33" borderId="51" xfId="0" applyFont="1" applyFill="1" applyBorder="1" applyAlignment="1">
      <alignment horizontal="left" vertical="top" wrapText="1"/>
    </xf>
    <xf numFmtId="0" fontId="20" fillId="33" borderId="24" xfId="0" applyFont="1" applyFill="1" applyBorder="1" applyAlignment="1">
      <alignment horizontal="left" vertical="top" wrapText="1"/>
    </xf>
    <xf numFmtId="0" fontId="16" fillId="33" borderId="16" xfId="0" applyFont="1" applyFill="1" applyBorder="1" applyAlignment="1">
      <alignment vertical="top" wrapText="1"/>
    </xf>
    <xf numFmtId="0" fontId="24" fillId="55" borderId="88" xfId="0" applyFont="1" applyFill="1" applyBorder="1" applyAlignment="1">
      <alignment horizontal="left" vertical="center"/>
    </xf>
    <xf numFmtId="0" fontId="19" fillId="55" borderId="88" xfId="0" applyFont="1" applyFill="1" applyBorder="1" applyAlignment="1">
      <alignment horizontal="left" vertical="top" wrapText="1"/>
    </xf>
    <xf numFmtId="0" fontId="0" fillId="33" borderId="13" xfId="0" applyFill="1" applyBorder="1"/>
    <xf numFmtId="0" fontId="0" fillId="33" borderId="30" xfId="0" applyFill="1" applyBorder="1" applyAlignment="1">
      <alignment vertical="top" wrapText="1"/>
    </xf>
    <xf numFmtId="3" fontId="20" fillId="33" borderId="84" xfId="1" applyNumberFormat="1" applyFont="1" applyFill="1" applyBorder="1" applyAlignment="1">
      <alignment horizontal="left" vertical="center"/>
    </xf>
    <xf numFmtId="3" fontId="20" fillId="33" borderId="20" xfId="1" applyNumberFormat="1" applyFont="1" applyFill="1" applyBorder="1" applyAlignment="1">
      <alignment horizontal="left" vertical="center" wrapText="1"/>
    </xf>
    <xf numFmtId="164" fontId="20" fillId="33" borderId="20" xfId="0" applyNumberFormat="1" applyFont="1" applyFill="1" applyBorder="1" applyAlignment="1">
      <alignment horizontal="left" vertical="center"/>
    </xf>
    <xf numFmtId="164" fontId="20" fillId="33" borderId="44" xfId="0" applyNumberFormat="1" applyFont="1" applyFill="1" applyBorder="1" applyAlignment="1">
      <alignment horizontal="left" vertical="center"/>
    </xf>
    <xf numFmtId="3" fontId="20" fillId="33" borderId="89" xfId="1" applyNumberFormat="1" applyFont="1" applyFill="1" applyBorder="1" applyAlignment="1">
      <alignment horizontal="left" vertical="center"/>
    </xf>
    <xf numFmtId="0" fontId="74" fillId="33" borderId="85" xfId="0" applyFont="1" applyFill="1" applyBorder="1"/>
    <xf numFmtId="0" fontId="0" fillId="33" borderId="0" xfId="0" applyFill="1" applyAlignment="1">
      <alignment wrapText="1"/>
    </xf>
    <xf numFmtId="0" fontId="76" fillId="57" borderId="80" xfId="0" applyFont="1" applyFill="1" applyBorder="1" applyAlignment="1">
      <alignment horizontal="left" wrapText="1" indent="1"/>
    </xf>
    <xf numFmtId="0" fontId="75" fillId="57" borderId="81" xfId="0" applyFont="1" applyFill="1" applyBorder="1" applyAlignment="1">
      <alignment horizontal="left"/>
    </xf>
    <xf numFmtId="0" fontId="30" fillId="33" borderId="78" xfId="0" applyFont="1" applyFill="1" applyBorder="1" applyAlignment="1">
      <alignment horizontal="left" wrapText="1" indent="1"/>
    </xf>
    <xf numFmtId="0" fontId="76" fillId="56" borderId="79" xfId="0" applyFont="1" applyFill="1" applyBorder="1" applyAlignment="1">
      <alignment horizontal="left"/>
    </xf>
    <xf numFmtId="0" fontId="76" fillId="56" borderId="77" xfId="0" applyFont="1" applyFill="1" applyBorder="1" applyAlignment="1">
      <alignment horizontal="left"/>
    </xf>
    <xf numFmtId="0" fontId="78" fillId="33" borderId="78" xfId="0" applyFont="1" applyFill="1" applyBorder="1" applyAlignment="1">
      <alignment horizontal="left" vertical="center" wrapText="1" indent="1"/>
    </xf>
    <xf numFmtId="0" fontId="75" fillId="56" borderId="74" xfId="0" applyFont="1" applyFill="1" applyBorder="1"/>
    <xf numFmtId="0" fontId="75" fillId="56" borderId="73" xfId="0" applyFont="1" applyFill="1" applyBorder="1"/>
    <xf numFmtId="0" fontId="75" fillId="33" borderId="0" xfId="0" applyFont="1" applyFill="1" applyAlignment="1">
      <alignment horizontal="left"/>
    </xf>
    <xf numFmtId="0" fontId="75" fillId="33" borderId="90" xfId="0" applyFont="1" applyFill="1" applyBorder="1" applyAlignment="1">
      <alignment horizontal="left"/>
    </xf>
    <xf numFmtId="0" fontId="30" fillId="33" borderId="0" xfId="0" applyFont="1" applyFill="1" applyAlignment="1">
      <alignment horizontal="left"/>
    </xf>
    <xf numFmtId="0" fontId="30" fillId="33" borderId="77" xfId="0" applyFont="1" applyFill="1" applyBorder="1" applyAlignment="1">
      <alignment horizontal="left"/>
    </xf>
    <xf numFmtId="0" fontId="33" fillId="33" borderId="78" xfId="361" applyFont="1" applyFill="1" applyBorder="1" applyAlignment="1">
      <alignment horizontal="left" vertical="center" wrapText="1" indent="1"/>
    </xf>
    <xf numFmtId="0" fontId="75" fillId="33" borderId="77" xfId="0" applyFont="1" applyFill="1" applyBorder="1" applyAlignment="1">
      <alignment horizontal="left"/>
    </xf>
    <xf numFmtId="0" fontId="78" fillId="33" borderId="83" xfId="0" applyFont="1" applyFill="1" applyBorder="1" applyAlignment="1">
      <alignment horizontal="left" wrapText="1" indent="1"/>
    </xf>
    <xf numFmtId="0" fontId="30" fillId="33" borderId="78" xfId="0" applyFont="1" applyFill="1" applyBorder="1" applyAlignment="1">
      <alignment horizontal="left" vertical="center" wrapText="1" indent="1"/>
    </xf>
    <xf numFmtId="0" fontId="78" fillId="33" borderId="83" xfId="0" applyFont="1" applyFill="1" applyBorder="1" applyAlignment="1">
      <alignment horizontal="left" vertical="center" wrapText="1" indent="1"/>
    </xf>
    <xf numFmtId="0" fontId="78" fillId="33" borderId="0" xfId="0" applyFont="1" applyFill="1" applyAlignment="1">
      <alignment horizontal="left" vertical="center" wrapText="1" indent="1"/>
    </xf>
    <xf numFmtId="0" fontId="30" fillId="58" borderId="0" xfId="0" applyFont="1" applyFill="1" applyAlignment="1">
      <alignment horizontal="left" wrapText="1" indent="1"/>
    </xf>
    <xf numFmtId="0" fontId="78" fillId="58" borderId="13" xfId="0" applyFont="1" applyFill="1" applyBorder="1" applyAlignment="1">
      <alignment horizontal="left" vertical="center" wrapText="1" indent="1"/>
    </xf>
    <xf numFmtId="0" fontId="30" fillId="33" borderId="92" xfId="0" applyFont="1" applyFill="1" applyBorder="1" applyAlignment="1">
      <alignment horizontal="left" wrapText="1" indent="1"/>
    </xf>
    <xf numFmtId="0" fontId="75" fillId="57" borderId="74" xfId="0" applyFont="1" applyFill="1" applyBorder="1" applyAlignment="1">
      <alignment horizontal="left"/>
    </xf>
    <xf numFmtId="0" fontId="75" fillId="61" borderId="93" xfId="0" applyFont="1" applyFill="1" applyBorder="1"/>
    <xf numFmtId="0" fontId="30" fillId="33" borderId="95" xfId="0" applyFont="1" applyFill="1" applyBorder="1" applyAlignment="1">
      <alignment horizontal="left" vertical="center" wrapText="1" indent="1"/>
    </xf>
    <xf numFmtId="0" fontId="30" fillId="33" borderId="94" xfId="0" applyFont="1" applyFill="1" applyBorder="1" applyAlignment="1">
      <alignment wrapText="1"/>
    </xf>
    <xf numFmtId="0" fontId="75" fillId="61" borderId="91" xfId="0" applyFont="1" applyFill="1" applyBorder="1"/>
    <xf numFmtId="0" fontId="76" fillId="57" borderId="96" xfId="0" applyFont="1" applyFill="1" applyBorder="1" applyAlignment="1">
      <alignment horizontal="left" wrapText="1" indent="1"/>
    </xf>
    <xf numFmtId="0" fontId="30" fillId="33" borderId="0" xfId="0" applyFont="1" applyFill="1" applyAlignment="1">
      <alignment wrapText="1"/>
    </xf>
    <xf numFmtId="0" fontId="18" fillId="54" borderId="97" xfId="0" applyFont="1" applyFill="1" applyBorder="1" applyAlignment="1">
      <alignment horizontal="left" vertical="top" wrapText="1"/>
    </xf>
    <xf numFmtId="0" fontId="16" fillId="33" borderId="84" xfId="0" applyFont="1" applyFill="1" applyBorder="1"/>
    <xf numFmtId="0" fontId="16" fillId="33" borderId="30" xfId="0" applyFont="1" applyFill="1" applyBorder="1"/>
    <xf numFmtId="0" fontId="16" fillId="33" borderId="30" xfId="0" applyFont="1" applyFill="1" applyBorder="1" applyAlignment="1">
      <alignment wrapText="1"/>
    </xf>
    <xf numFmtId="0" fontId="16" fillId="33" borderId="98" xfId="0" applyFont="1" applyFill="1" applyBorder="1"/>
    <xf numFmtId="0" fontId="16" fillId="33" borderId="98" xfId="0" applyFont="1" applyFill="1" applyBorder="1" applyAlignment="1">
      <alignment wrapText="1"/>
    </xf>
    <xf numFmtId="0" fontId="20" fillId="33" borderId="84" xfId="0" applyFont="1" applyFill="1" applyBorder="1"/>
    <xf numFmtId="0" fontId="83" fillId="33" borderId="78" xfId="361" applyFont="1" applyFill="1" applyBorder="1" applyAlignment="1">
      <alignment horizontal="left" vertical="center" wrapText="1" indent="1"/>
    </xf>
    <xf numFmtId="0" fontId="16" fillId="33" borderId="0" xfId="0" applyFont="1" applyFill="1" applyAlignment="1">
      <alignment vertical="center" wrapText="1"/>
    </xf>
    <xf numFmtId="166" fontId="20" fillId="33" borderId="12" xfId="0" applyNumberFormat="1" applyFont="1" applyFill="1" applyBorder="1" applyAlignment="1">
      <alignment horizontal="left" vertical="center"/>
    </xf>
    <xf numFmtId="166" fontId="20" fillId="33" borderId="54" xfId="0" applyNumberFormat="1" applyFont="1" applyFill="1" applyBorder="1" applyAlignment="1">
      <alignment horizontal="left" vertical="center"/>
    </xf>
    <xf numFmtId="9" fontId="85" fillId="0" borderId="26" xfId="0" applyNumberFormat="1" applyFont="1" applyBorder="1" applyAlignment="1">
      <alignment horizontal="left" vertical="center"/>
    </xf>
    <xf numFmtId="9" fontId="20" fillId="0" borderId="21" xfId="0" applyNumberFormat="1" applyFont="1" applyBorder="1" applyAlignment="1">
      <alignment horizontal="left" vertical="center"/>
    </xf>
    <xf numFmtId="9" fontId="85" fillId="0" borderId="21" xfId="0" applyNumberFormat="1" applyFont="1" applyBorder="1" applyAlignment="1">
      <alignment horizontal="left" vertical="center"/>
    </xf>
    <xf numFmtId="9" fontId="20" fillId="33" borderId="19" xfId="0" applyNumberFormat="1" applyFont="1" applyFill="1" applyBorder="1" applyAlignment="1">
      <alignment horizontal="left" vertical="center"/>
    </xf>
    <xf numFmtId="9" fontId="20" fillId="33" borderId="16" xfId="0" applyNumberFormat="1" applyFont="1" applyFill="1" applyBorder="1" applyAlignment="1">
      <alignment horizontal="left" vertical="center"/>
    </xf>
    <xf numFmtId="0" fontId="81" fillId="0" borderId="0" xfId="0" applyFont="1" applyAlignment="1">
      <alignment vertical="center" wrapText="1"/>
    </xf>
    <xf numFmtId="0" fontId="30" fillId="33" borderId="79" xfId="0" applyFont="1" applyFill="1" applyBorder="1" applyAlignment="1">
      <alignment horizontal="left"/>
    </xf>
    <xf numFmtId="3" fontId="20" fillId="33" borderId="12" xfId="0" applyNumberFormat="1" applyFont="1" applyFill="1" applyBorder="1" applyAlignment="1">
      <alignment horizontal="left" vertical="center"/>
    </xf>
    <xf numFmtId="3" fontId="20" fillId="33" borderId="20" xfId="0" applyNumberFormat="1" applyFont="1" applyFill="1" applyBorder="1" applyAlignment="1">
      <alignment horizontal="left" vertical="center"/>
    </xf>
    <xf numFmtId="0" fontId="30" fillId="54" borderId="0" xfId="0" applyFont="1" applyFill="1"/>
    <xf numFmtId="0" fontId="69" fillId="54" borderId="0" xfId="0" applyFont="1" applyFill="1" applyAlignment="1">
      <alignment horizontal="center" vertical="center" wrapText="1"/>
    </xf>
    <xf numFmtId="0" fontId="0" fillId="0" borderId="0" xfId="0"/>
    <xf numFmtId="0" fontId="30" fillId="54" borderId="0" xfId="0" applyFont="1" applyFill="1" applyAlignment="1">
      <alignment horizontal="center" vertical="center" wrapText="1"/>
    </xf>
    <xf numFmtId="0" fontId="72" fillId="59" borderId="100" xfId="0" applyFont="1" applyFill="1" applyBorder="1" applyAlignment="1">
      <alignment horizontal="center" vertical="center"/>
    </xf>
    <xf numFmtId="0" fontId="72" fillId="59" borderId="99" xfId="0" applyFont="1" applyFill="1" applyBorder="1" applyAlignment="1">
      <alignment horizontal="center" vertical="center"/>
    </xf>
    <xf numFmtId="0" fontId="71" fillId="60" borderId="100" xfId="0" applyFont="1" applyFill="1" applyBorder="1" applyAlignment="1">
      <alignment horizontal="center" vertical="center"/>
    </xf>
    <xf numFmtId="0" fontId="71" fillId="60" borderId="99" xfId="0" applyFont="1" applyFill="1" applyBorder="1" applyAlignment="1">
      <alignment horizontal="center" vertical="center"/>
    </xf>
    <xf numFmtId="9" fontId="85" fillId="0" borderId="19" xfId="0" applyNumberFormat="1" applyFont="1" applyBorder="1" applyAlignment="1">
      <alignment horizontal="center" vertical="center"/>
    </xf>
    <xf numFmtId="0" fontId="16" fillId="0" borderId="63" xfId="0" applyFont="1" applyBorder="1" applyAlignment="1">
      <alignment horizontal="center" vertical="center"/>
    </xf>
    <xf numFmtId="1" fontId="19" fillId="33" borderId="69" xfId="0" applyNumberFormat="1" applyFont="1" applyFill="1" applyBorder="1" applyAlignment="1">
      <alignment horizontal="center" vertical="center" wrapText="1"/>
    </xf>
    <xf numFmtId="0" fontId="16" fillId="0" borderId="70" xfId="0" applyFont="1" applyBorder="1" applyAlignment="1">
      <alignment horizontal="center" vertical="center" wrapText="1"/>
    </xf>
    <xf numFmtId="0" fontId="20" fillId="33" borderId="25" xfId="0" applyFont="1" applyFill="1" applyBorder="1" applyAlignment="1">
      <alignment horizontal="center" vertical="center" wrapText="1"/>
    </xf>
    <xf numFmtId="0" fontId="16" fillId="33" borderId="33" xfId="0" applyFont="1" applyFill="1" applyBorder="1" applyAlignment="1">
      <alignment horizontal="center" vertical="center" wrapText="1"/>
    </xf>
    <xf numFmtId="0" fontId="18" fillId="54" borderId="44"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18" fillId="54" borderId="20" xfId="0" applyFont="1" applyFill="1" applyBorder="1" applyAlignment="1">
      <alignment horizontal="center" vertical="center" wrapText="1"/>
    </xf>
    <xf numFmtId="0" fontId="0" fillId="0" borderId="0" xfId="0" applyAlignment="1">
      <alignment horizontal="center" vertical="center" wrapText="1"/>
    </xf>
    <xf numFmtId="0" fontId="73" fillId="59" borderId="61" xfId="0" applyFont="1" applyFill="1" applyBorder="1" applyAlignment="1">
      <alignment horizontal="center" vertical="center"/>
    </xf>
    <xf numFmtId="0" fontId="71" fillId="60" borderId="61" xfId="0" applyFont="1" applyFill="1" applyBorder="1" applyAlignment="1">
      <alignment horizontal="center" vertical="center"/>
    </xf>
    <xf numFmtId="0" fontId="77" fillId="56" borderId="75" xfId="0" applyFont="1" applyFill="1" applyBorder="1" applyAlignment="1">
      <alignment horizontal="left" vertical="center" wrapText="1" indent="5"/>
    </xf>
    <xf numFmtId="0" fontId="70" fillId="56" borderId="76" xfId="0" applyFont="1" applyFill="1" applyBorder="1" applyAlignment="1">
      <alignment horizontal="left" vertical="center" wrapText="1" indent="5"/>
    </xf>
    <xf numFmtId="0" fontId="70" fillId="56" borderId="77" xfId="0" applyFont="1" applyFill="1" applyBorder="1" applyAlignment="1">
      <alignment horizontal="left" vertical="center" wrapText="1" indent="5"/>
    </xf>
    <xf numFmtId="0" fontId="70" fillId="56" borderId="78" xfId="0" applyFont="1" applyFill="1" applyBorder="1" applyAlignment="1">
      <alignment horizontal="left" vertical="center" wrapText="1" indent="5"/>
    </xf>
    <xf numFmtId="0" fontId="77" fillId="56" borderId="82" xfId="0" applyFont="1" applyFill="1" applyBorder="1" applyAlignment="1">
      <alignment horizontal="left" vertical="center" wrapText="1" indent="1"/>
    </xf>
    <xf numFmtId="0" fontId="77" fillId="56" borderId="78" xfId="0" applyFont="1" applyFill="1" applyBorder="1" applyAlignment="1">
      <alignment horizontal="left" vertical="center" wrapText="1" indent="1"/>
    </xf>
    <xf numFmtId="0" fontId="77" fillId="56" borderId="82" xfId="0" applyFont="1" applyFill="1" applyBorder="1" applyAlignment="1">
      <alignment vertical="center" wrapText="1"/>
    </xf>
    <xf numFmtId="0" fontId="77" fillId="56" borderId="78" xfId="0" applyFont="1" applyFill="1" applyBorder="1" applyAlignment="1">
      <alignment vertical="center" wrapText="1"/>
    </xf>
  </cellXfs>
  <cellStyles count="363">
    <cellStyle name="%" xfId="313" xr:uid="{B6C25F10-3222-4A8A-A8C1-2CF98A331BDD}"/>
    <cellStyle name="20% - Accent1 10" xfId="274" xr:uid="{641384E5-5E27-41EE-9F1C-1F5A1C776914}"/>
    <cellStyle name="20% - Accent1 11" xfId="354" xr:uid="{1CBAA0CA-3F62-4472-AC05-5A764B391AFA}"/>
    <cellStyle name="20% - Accent1 2" xfId="15" xr:uid="{6457CD69-DC69-4557-9621-66AFEB8205F1}"/>
    <cellStyle name="20% - Accent1 2 2" xfId="16" xr:uid="{7DF89639-1EA2-4255-9831-738AFF17AF5C}"/>
    <cellStyle name="20% - Accent1 2 2 2" xfId="17" xr:uid="{6E1AFC73-9D6C-4FB2-A1AA-B08F5FCAF2D5}"/>
    <cellStyle name="20% - Accent1 2 3" xfId="18" xr:uid="{F12D2B65-8F7F-48C0-8372-B8181B95D599}"/>
    <cellStyle name="20% - Accent1 2 3 2" xfId="19" xr:uid="{43ACA215-0927-4829-B4D3-5BAA04262B2D}"/>
    <cellStyle name="20% - Accent1 2 4" xfId="20" xr:uid="{A52A8211-69DC-4C53-878D-DA1B40D906FF}"/>
    <cellStyle name="20% - Accent1 2_RAW DATA clinical_staff" xfId="21" xr:uid="{00F31822-D360-4CBC-B43B-0C03BA8AA2F2}"/>
    <cellStyle name="20% - Accent1 3" xfId="22" xr:uid="{FF7692A7-AF11-4898-9790-642A3C6358FE}"/>
    <cellStyle name="20% - Accent1 4" xfId="23" xr:uid="{CA99A3BA-ABF6-4654-B83C-67DAE073FB27}"/>
    <cellStyle name="20% - Accent1 5" xfId="24" xr:uid="{11B61FC6-100E-4A25-BF31-5992B18F8465}"/>
    <cellStyle name="20% - Accent1 6" xfId="25" xr:uid="{441A6A48-BC1C-4667-B63D-9D0CC2C21F3F}"/>
    <cellStyle name="20% - Accent1 7" xfId="26" xr:uid="{445CB44A-F39E-4178-8C7C-A7D967BF6FA1}"/>
    <cellStyle name="20% - Accent1 8" xfId="27" xr:uid="{F9A97FBB-6B48-4328-B8AC-C0A9F3629F44}"/>
    <cellStyle name="20% - Accent1 9" xfId="28" xr:uid="{8F79990C-CCC6-47D4-98F5-71C75E4464B8}"/>
    <cellStyle name="20% - Accent2 10" xfId="278" xr:uid="{2935FB4E-3AAE-4F55-A8F9-60E9D6B14B8B}"/>
    <cellStyle name="20% - Accent2 11" xfId="353" xr:uid="{A2B5DFF3-BA9E-430E-AD3E-B7D36B65B79D}"/>
    <cellStyle name="20% - Accent2 2" xfId="29" xr:uid="{EA1A72F1-5749-4C31-B862-7DFAE7C065A6}"/>
    <cellStyle name="20% - Accent2 2 2" xfId="30" xr:uid="{64B02C7F-B898-4CA0-8FCD-FF7E0EF4731B}"/>
    <cellStyle name="20% - Accent2 2 2 2" xfId="31" xr:uid="{F1BF1AD0-A887-49DD-94EF-97995564348A}"/>
    <cellStyle name="20% - Accent2 2 3" xfId="32" xr:uid="{6E59A2D0-ACF1-4449-B4F5-D12A1E51B7C9}"/>
    <cellStyle name="20% - Accent2 2 3 2" xfId="33" xr:uid="{2B0DE49E-0395-486C-8DAD-C6FAAFF49920}"/>
    <cellStyle name="20% - Accent2 2 4" xfId="34" xr:uid="{EFEC30F7-2E94-4A23-9E2D-3338E77E1B93}"/>
    <cellStyle name="20% - Accent2 2_RAW DATA clinical_staff" xfId="35" xr:uid="{E8638097-DC2A-4ED1-9A80-135382DE7379}"/>
    <cellStyle name="20% - Accent2 3" xfId="36" xr:uid="{AE8323EB-85A8-435D-BCA2-0EEFF3C3AC35}"/>
    <cellStyle name="20% - Accent2 4" xfId="37" xr:uid="{A8F17425-B3A1-44A6-B266-3B4C147374B7}"/>
    <cellStyle name="20% - Accent2 5" xfId="38" xr:uid="{BDDF74E4-7E05-4AFD-B055-9FE8F485DD02}"/>
    <cellStyle name="20% - Accent2 6" xfId="39" xr:uid="{523ADF1B-2066-4800-BE44-070118C48CDE}"/>
    <cellStyle name="20% - Accent2 7" xfId="40" xr:uid="{77F986F1-AA80-4FA8-92C9-259E44A50490}"/>
    <cellStyle name="20% - Accent2 8" xfId="41" xr:uid="{14EFE2B1-6313-43CF-B42B-0D56F5FBAF7A}"/>
    <cellStyle name="20% - Accent2 9" xfId="42" xr:uid="{9B037B7E-D27F-42DB-B387-75567B75521A}"/>
    <cellStyle name="20% - Accent3 10" xfId="282" xr:uid="{57674628-990B-431F-B2FA-54AACA5D9E1D}"/>
    <cellStyle name="20% - Accent3 11" xfId="352" xr:uid="{3CAF2F64-DC30-4631-AFE4-DB894823E35E}"/>
    <cellStyle name="20% - Accent3 2" xfId="43" xr:uid="{6C3C9047-83EB-4A7F-9BAF-180B7ADECD91}"/>
    <cellStyle name="20% - Accent3 2 2" xfId="44" xr:uid="{966B91DD-CBFD-475F-90E5-809751873316}"/>
    <cellStyle name="20% - Accent3 2 2 2" xfId="45" xr:uid="{BCAB8F5F-1A3F-4AE2-AA9D-834F1A428D73}"/>
    <cellStyle name="20% - Accent3 2 3" xfId="46" xr:uid="{86091CC3-A811-4B48-9829-E422BC722FC6}"/>
    <cellStyle name="20% - Accent3 2 3 2" xfId="47" xr:uid="{B5D44141-DCA0-49FB-AB15-2621D70D7312}"/>
    <cellStyle name="20% - Accent3 2 4" xfId="48" xr:uid="{DA7BEA98-0C70-49B3-8649-D2EDE8D04D2E}"/>
    <cellStyle name="20% - Accent3 2_RAW DATA clinical_staff" xfId="49" xr:uid="{711645D0-DD83-4D2E-9546-115EAE2B7B6C}"/>
    <cellStyle name="20% - Accent3 3" xfId="50" xr:uid="{C7958732-1005-4248-A172-5413FE0EA3D2}"/>
    <cellStyle name="20% - Accent3 4" xfId="51" xr:uid="{B473D044-99B5-423E-A6F2-FDC0079EB2F0}"/>
    <cellStyle name="20% - Accent3 5" xfId="52" xr:uid="{ECAB5441-FD16-40F3-B015-90972F7B9479}"/>
    <cellStyle name="20% - Accent3 6" xfId="53" xr:uid="{F0218D33-DCE1-4FC9-942C-C461F161514A}"/>
    <cellStyle name="20% - Accent3 7" xfId="54" xr:uid="{446308B4-0560-4610-8E12-60BA38272FA2}"/>
    <cellStyle name="20% - Accent3 8" xfId="55" xr:uid="{32E3318A-9952-40C4-B636-F04C2BBB3207}"/>
    <cellStyle name="20% - Accent3 9" xfId="56" xr:uid="{D0B2787B-CD58-4855-89D1-23F072512888}"/>
    <cellStyle name="20% - Accent4 10" xfId="286" xr:uid="{1CE14FAF-B691-4308-AB78-EF47BC97F8CD}"/>
    <cellStyle name="20% - Accent4 11" xfId="351" xr:uid="{1C994DD1-74F2-45EB-97F1-8484A6F89A7A}"/>
    <cellStyle name="20% - Accent4 2" xfId="57" xr:uid="{EDAE655F-B29D-4675-8574-E4D4810F2755}"/>
    <cellStyle name="20% - Accent4 2 2" xfId="58" xr:uid="{96824378-D192-41A2-9B71-40EC47B9E3F3}"/>
    <cellStyle name="20% - Accent4 2 2 2" xfId="59" xr:uid="{8E5E6262-4020-4B8F-A207-9B46F50325CB}"/>
    <cellStyle name="20% - Accent4 2 3" xfId="60" xr:uid="{0E7DDDF4-58CA-4471-94E6-B7ACED81A60B}"/>
    <cellStyle name="20% - Accent4 2 3 2" xfId="61" xr:uid="{216A079F-8186-4986-827D-C249AE5D2513}"/>
    <cellStyle name="20% - Accent4 2 4" xfId="62" xr:uid="{3651DDD1-1675-436F-B090-A018A62FA73E}"/>
    <cellStyle name="20% - Accent4 2_RAW DATA clinical_staff" xfId="63" xr:uid="{FE54041B-1C65-4080-8059-2E3FD67BEBDA}"/>
    <cellStyle name="20% - Accent4 3" xfId="64" xr:uid="{C9DD4C1D-D4B6-437F-8488-0C14501CDC5A}"/>
    <cellStyle name="20% - Accent4 4" xfId="65" xr:uid="{C310651E-44BF-45BC-9033-887F5D77E594}"/>
    <cellStyle name="20% - Accent4 5" xfId="66" xr:uid="{28DEBC8B-C124-4139-A8B4-C8A83C6FF08F}"/>
    <cellStyle name="20% - Accent4 6" xfId="67" xr:uid="{7E3DE015-4322-4183-A596-A7BC58FD3E08}"/>
    <cellStyle name="20% - Accent4 7" xfId="68" xr:uid="{F232ED1F-9A8E-4E9D-83AF-C936183638F6}"/>
    <cellStyle name="20% - Accent4 8" xfId="69" xr:uid="{6188410A-7ED9-47C4-9ED2-AFB28FB05C7F}"/>
    <cellStyle name="20% - Accent4 9" xfId="70" xr:uid="{17D9BF2D-8344-4C9F-B8EC-9439C3DF8FE3}"/>
    <cellStyle name="20% - Accent5 10" xfId="290" xr:uid="{B6401558-564A-4DBA-BBB0-50F7F427326E}"/>
    <cellStyle name="20% - Accent5 11" xfId="350" xr:uid="{7CDECE07-A074-46B1-8924-1647579C3196}"/>
    <cellStyle name="20% - Accent5 2" xfId="71" xr:uid="{D97165AB-E566-4F23-9EB4-88FAAD64B655}"/>
    <cellStyle name="20% - Accent5 2 2" xfId="72" xr:uid="{71137C91-27C0-4EFA-9CA7-76BF0B2C1217}"/>
    <cellStyle name="20% - Accent5 2 2 2" xfId="73" xr:uid="{C943BE49-7183-4F53-B195-1398C4B86EDC}"/>
    <cellStyle name="20% - Accent5 2 3" xfId="74" xr:uid="{0522B42C-6D54-446E-82F6-F3A9E49311A0}"/>
    <cellStyle name="20% - Accent5 2 3 2" xfId="75" xr:uid="{D71D8A6D-59F7-43D4-9E0B-3383A3798371}"/>
    <cellStyle name="20% - Accent5 2 4" xfId="76" xr:uid="{01CA687E-20F5-40AD-BC51-D57CB664FD44}"/>
    <cellStyle name="20% - Accent5 2_RAW DATA clinical_staff" xfId="77" xr:uid="{2BD8DEA4-CB3C-4645-BA12-0B17BC8F66C6}"/>
    <cellStyle name="20% - Accent5 3" xfId="78" xr:uid="{8DA93941-AF66-41D4-9EF0-D740F843C862}"/>
    <cellStyle name="20% - Accent5 4" xfId="79" xr:uid="{E898B55C-0313-4029-970D-5A14EE8853F9}"/>
    <cellStyle name="20% - Accent5 5" xfId="80" xr:uid="{4F3C26C5-8537-4D4D-A439-9F05A1370D33}"/>
    <cellStyle name="20% - Accent5 6" xfId="81" xr:uid="{3E3B83F4-5221-467F-A1FE-13C318E92B0A}"/>
    <cellStyle name="20% - Accent5 7" xfId="82" xr:uid="{E291CB3E-2EF8-42A5-9A5B-3B11F7B78401}"/>
    <cellStyle name="20% - Accent5 8" xfId="83" xr:uid="{2699267A-B33E-4768-AF15-D78F4C381E21}"/>
    <cellStyle name="20% - Accent5 9" xfId="84" xr:uid="{F607E386-E414-4EFD-A9B5-6694C2CB5276}"/>
    <cellStyle name="20% - Accent6 10" xfId="294" xr:uid="{AF02F46F-1BA5-45A9-B37F-3377A6943BBF}"/>
    <cellStyle name="20% - Accent6 11" xfId="349" xr:uid="{BC45861C-FD6D-4FF1-9C96-F0F8D287FC6E}"/>
    <cellStyle name="20% - Accent6 2" xfId="85" xr:uid="{783DBA18-4001-4C2E-A238-6637578B7BF6}"/>
    <cellStyle name="20% - Accent6 2 2" xfId="86" xr:uid="{65E26670-1367-47F7-98C0-409AF9769374}"/>
    <cellStyle name="20% - Accent6 2 2 2" xfId="87" xr:uid="{8D4977B9-75E0-4858-86D1-E0D39511C561}"/>
    <cellStyle name="20% - Accent6 2 3" xfId="88" xr:uid="{BC711E43-1926-4BF2-94DD-B2E54543214D}"/>
    <cellStyle name="20% - Accent6 2 3 2" xfId="89" xr:uid="{6960756F-CC9C-47B2-82D3-2669A8C6560B}"/>
    <cellStyle name="20% - Accent6 2 4" xfId="90" xr:uid="{9F8F4096-7292-46F8-B647-BA950BC9912B}"/>
    <cellStyle name="20% - Accent6 2_RAW DATA clinical_staff" xfId="91" xr:uid="{57149D44-5EBB-4D4C-BEC7-616EEECF3C8E}"/>
    <cellStyle name="20% - Accent6 3" xfId="92" xr:uid="{8C18247D-4256-439E-9049-33189113A12A}"/>
    <cellStyle name="20% - Accent6 4" xfId="93" xr:uid="{1935CDE1-42F1-4A16-ACD1-9BF836660F0D}"/>
    <cellStyle name="20% - Accent6 5" xfId="94" xr:uid="{F865A854-0052-4202-BDBB-F01CCD9C7669}"/>
    <cellStyle name="20% - Accent6 6" xfId="95" xr:uid="{C3658AFD-D8C0-4CF5-BBD1-89155123F743}"/>
    <cellStyle name="20% - Accent6 7" xfId="96" xr:uid="{8092B16D-709D-46E3-802F-75037E7129D4}"/>
    <cellStyle name="20% - Accent6 8" xfId="97" xr:uid="{FA5384CF-FBD4-4ADE-B19F-8925312910AD}"/>
    <cellStyle name="20% - Accent6 9" xfId="98" xr:uid="{CEA32513-2A12-4928-92DC-F32EAB5F6410}"/>
    <cellStyle name="40% - Accent1 10" xfId="275" xr:uid="{81B747C7-1E66-4D8B-8FD5-B80D7041CA2A}"/>
    <cellStyle name="40% - Accent1 11" xfId="348" xr:uid="{B7198B44-7362-40D8-8D0E-552C8510F355}"/>
    <cellStyle name="40% - Accent1 2" xfId="99" xr:uid="{8ACBE764-4DD3-418A-B017-A3C580E72C94}"/>
    <cellStyle name="40% - Accent1 2 2" xfId="100" xr:uid="{90486781-F4E8-4290-A041-23E8B523A830}"/>
    <cellStyle name="40% - Accent1 2 2 2" xfId="101" xr:uid="{58E07550-51C6-429A-8DFA-BC8E46C145B2}"/>
    <cellStyle name="40% - Accent1 2 3" xfId="102" xr:uid="{5AE290BD-EDF6-4A3A-8803-B5B93FF7C814}"/>
    <cellStyle name="40% - Accent1 2 3 2" xfId="103" xr:uid="{1AC99206-0D80-4A9A-A40D-C9F0E70126CF}"/>
    <cellStyle name="40% - Accent1 2 4" xfId="104" xr:uid="{E052A1F0-07E0-45B9-B050-B8DA16041677}"/>
    <cellStyle name="40% - Accent1 2_RAW DATA clinical_staff" xfId="105" xr:uid="{3B05EB75-3D2C-405B-8782-14840CE76098}"/>
    <cellStyle name="40% - Accent1 3" xfId="106" xr:uid="{37539422-F8E5-4FB9-A21B-E26DCAB173E7}"/>
    <cellStyle name="40% - Accent1 4" xfId="107" xr:uid="{91AB4E12-EFB6-4224-BD46-655A38D64DA6}"/>
    <cellStyle name="40% - Accent1 5" xfId="108" xr:uid="{54DAE41F-D544-4DA9-9092-54B8175A79EF}"/>
    <cellStyle name="40% - Accent1 6" xfId="109" xr:uid="{107BCCD4-7D75-415D-9EF0-0A55EFF14A37}"/>
    <cellStyle name="40% - Accent1 7" xfId="110" xr:uid="{9DE4AEDD-87C9-4A44-A1B4-D8D13C4D0611}"/>
    <cellStyle name="40% - Accent1 8" xfId="111" xr:uid="{B4E387FE-4D6C-4C61-866A-F9C6D0A3392F}"/>
    <cellStyle name="40% - Accent1 9" xfId="112" xr:uid="{9CF3B343-1104-41A4-A922-D1A7C6E25966}"/>
    <cellStyle name="40% - Accent2 10" xfId="279" xr:uid="{0A32C5FD-2479-4E08-BB54-DBFBB4BBD08C}"/>
    <cellStyle name="40% - Accent2 11" xfId="347" xr:uid="{E696200C-F125-47A6-90D9-5A68B90373AD}"/>
    <cellStyle name="40% - Accent2 2" xfId="113" xr:uid="{B70D0CCE-51A6-406D-962B-C6F7C9B4CB7C}"/>
    <cellStyle name="40% - Accent2 2 2" xfId="114" xr:uid="{D70B39CE-8B7A-4530-9CA8-422A60867AF6}"/>
    <cellStyle name="40% - Accent2 2 2 2" xfId="115" xr:uid="{2B7876AD-D573-4965-A52F-BE63A9ABF920}"/>
    <cellStyle name="40% - Accent2 2 3" xfId="116" xr:uid="{5EBD1631-7641-4E68-8132-B98567BD8E81}"/>
    <cellStyle name="40% - Accent2 2 3 2" xfId="117" xr:uid="{E7C96A8C-ABE4-4C67-8B84-931857722BD9}"/>
    <cellStyle name="40% - Accent2 2 4" xfId="118" xr:uid="{084FEFC2-C045-4587-AD24-D490241EBFDA}"/>
    <cellStyle name="40% - Accent2 2_RAW DATA clinical_staff" xfId="119" xr:uid="{0E236BF0-A80C-425E-8896-F389B9214B9D}"/>
    <cellStyle name="40% - Accent2 3" xfId="120" xr:uid="{2A46FB3F-B64E-47C9-866B-034C77C0F700}"/>
    <cellStyle name="40% - Accent2 4" xfId="121" xr:uid="{7392CEEC-E3A6-44E9-8B48-296D498E08B4}"/>
    <cellStyle name="40% - Accent2 5" xfId="122" xr:uid="{4FBAC0A4-6891-46C0-B595-11176210A60F}"/>
    <cellStyle name="40% - Accent2 6" xfId="123" xr:uid="{031A9542-CD3C-425C-83CD-BEE523AD4253}"/>
    <cellStyle name="40% - Accent2 7" xfId="124" xr:uid="{D8E95A8E-3A0D-4B8B-855A-F8B0B657AEFA}"/>
    <cellStyle name="40% - Accent2 8" xfId="125" xr:uid="{5F731BC8-7E9E-46ED-AC84-B676CD260572}"/>
    <cellStyle name="40% - Accent2 9" xfId="126" xr:uid="{F3680CEA-25EF-49B1-8E00-30910B720B3F}"/>
    <cellStyle name="40% - Accent3 10" xfId="283" xr:uid="{6DD47531-C893-4384-9A7E-4A164C19A9B0}"/>
    <cellStyle name="40% - Accent3 11" xfId="346" xr:uid="{7273FBA9-D2B6-411C-8966-37A010E6225C}"/>
    <cellStyle name="40% - Accent3 2" xfId="127" xr:uid="{45890AFC-8AB1-4F3D-98B0-78A0894B2DC2}"/>
    <cellStyle name="40% - Accent3 2 2" xfId="128" xr:uid="{2481127E-F67C-4A6B-BE52-7EBD810B1D8C}"/>
    <cellStyle name="40% - Accent3 2 2 2" xfId="129" xr:uid="{63DFD87A-AEC1-4B92-BEC0-CB18C5175B34}"/>
    <cellStyle name="40% - Accent3 2 3" xfId="130" xr:uid="{F3136442-D32A-4382-9B2A-0F430765C902}"/>
    <cellStyle name="40% - Accent3 2 3 2" xfId="131" xr:uid="{A6D01C17-5998-4A32-836C-952AF0607DC0}"/>
    <cellStyle name="40% - Accent3 2 4" xfId="132" xr:uid="{825A11F8-5DD5-4E47-9F80-63121B1C93D7}"/>
    <cellStyle name="40% - Accent3 2_RAW DATA clinical_staff" xfId="133" xr:uid="{3D23CE7B-F61D-44DD-9B5B-EF558657D448}"/>
    <cellStyle name="40% - Accent3 3" xfId="134" xr:uid="{574E455F-B974-4262-989B-B4900313A574}"/>
    <cellStyle name="40% - Accent3 4" xfId="135" xr:uid="{3517F62C-EEA1-4208-8A8A-29F8E5004839}"/>
    <cellStyle name="40% - Accent3 5" xfId="136" xr:uid="{386DB643-8365-48F4-A360-706A377C6F95}"/>
    <cellStyle name="40% - Accent3 6" xfId="137" xr:uid="{0B0EB15A-C4A0-4C34-963A-D072AB2AFDF3}"/>
    <cellStyle name="40% - Accent3 7" xfId="138" xr:uid="{A914B55D-51B2-4CDA-AEDB-824760A3B625}"/>
    <cellStyle name="40% - Accent3 8" xfId="139" xr:uid="{BEFFFF72-41B5-4D76-9466-DAA5BDEC0E14}"/>
    <cellStyle name="40% - Accent3 9" xfId="140" xr:uid="{19ACF0C9-6196-4C47-BF9F-68E5CB1BCE5B}"/>
    <cellStyle name="40% - Accent4 10" xfId="287" xr:uid="{B48C5E4C-CB43-4390-A681-BD196FAD976A}"/>
    <cellStyle name="40% - Accent4 11" xfId="345" xr:uid="{F012484A-D8E5-45FA-8E15-35D9CBB6CD75}"/>
    <cellStyle name="40% - Accent4 2" xfId="141" xr:uid="{422E30F9-D3FE-4D18-A636-D8CAA1E6196F}"/>
    <cellStyle name="40% - Accent4 2 2" xfId="142" xr:uid="{979C6A2E-D744-485C-A554-8901782B00DA}"/>
    <cellStyle name="40% - Accent4 2 2 2" xfId="143" xr:uid="{405FD0E6-A17F-4B0E-9C0C-61BFC38F2427}"/>
    <cellStyle name="40% - Accent4 2 3" xfId="144" xr:uid="{1E9D9A76-4BB1-4848-9601-29B0344B7E3F}"/>
    <cellStyle name="40% - Accent4 2 3 2" xfId="145" xr:uid="{C628540A-E7B1-40D5-8288-21EF7BF0CD47}"/>
    <cellStyle name="40% - Accent4 2 4" xfId="146" xr:uid="{2511E012-8D2E-44F5-97B2-013010085F29}"/>
    <cellStyle name="40% - Accent4 2_RAW DATA clinical_staff" xfId="147" xr:uid="{A6FE43D8-C6E9-4E52-BF18-CD923AD44BEE}"/>
    <cellStyle name="40% - Accent4 3" xfId="148" xr:uid="{B8C16279-E715-4653-8CCB-E7C722D0E162}"/>
    <cellStyle name="40% - Accent4 4" xfId="149" xr:uid="{A8D98120-7D9C-4876-B855-CD249C846263}"/>
    <cellStyle name="40% - Accent4 5" xfId="150" xr:uid="{67E07299-13C2-4588-8DA1-4B7E5D6ADD0D}"/>
    <cellStyle name="40% - Accent4 6" xfId="151" xr:uid="{33D57A0F-263D-4B05-BB1A-13C12926EEC4}"/>
    <cellStyle name="40% - Accent4 7" xfId="152" xr:uid="{11B8F630-9474-4DA8-AD34-DAF11172A095}"/>
    <cellStyle name="40% - Accent4 8" xfId="153" xr:uid="{A8410E95-2CA0-4617-A462-83E360EF2F7C}"/>
    <cellStyle name="40% - Accent4 9" xfId="154" xr:uid="{4F62F09D-E181-4CCC-B915-2C36FBBC818B}"/>
    <cellStyle name="40% - Accent5 10" xfId="291" xr:uid="{FF00178A-D685-4926-B09F-5D8A670BCE2B}"/>
    <cellStyle name="40% - Accent5 11" xfId="344" xr:uid="{0B908A18-CB26-452D-99DA-4E153A1C6783}"/>
    <cellStyle name="40% - Accent5 2" xfId="155" xr:uid="{AF97FB30-DE96-4B30-90C8-D97B8AF7449D}"/>
    <cellStyle name="40% - Accent5 2 2" xfId="156" xr:uid="{A7857CC1-CF33-4F18-878E-AA132C005306}"/>
    <cellStyle name="40% - Accent5 2 2 2" xfId="157" xr:uid="{8DB4CA9C-C615-439E-A4C2-8847402ED859}"/>
    <cellStyle name="40% - Accent5 2 3" xfId="158" xr:uid="{C9632508-6C54-41DC-BD1D-AB2EAC0F0E57}"/>
    <cellStyle name="40% - Accent5 2 3 2" xfId="159" xr:uid="{D06BFF3B-C92F-4B20-962D-B60A1DBBF7CC}"/>
    <cellStyle name="40% - Accent5 2 4" xfId="160" xr:uid="{2CA87DEE-4722-468F-B0DF-4B2287712ADC}"/>
    <cellStyle name="40% - Accent5 2_RAW DATA clinical_staff" xfId="161" xr:uid="{4A44E750-E38C-45CF-AA5C-02FD8728B5E9}"/>
    <cellStyle name="40% - Accent5 3" xfId="162" xr:uid="{C21135B4-9C66-44F6-9ECF-9D7E97BBA40F}"/>
    <cellStyle name="40% - Accent5 4" xfId="163" xr:uid="{08F93D85-601D-4D1F-A209-34BB2AF85ECB}"/>
    <cellStyle name="40% - Accent5 5" xfId="164" xr:uid="{AEFF77A8-86E1-4AE8-8207-4205CD3CE318}"/>
    <cellStyle name="40% - Accent5 6" xfId="165" xr:uid="{17712BAB-FF67-47FE-80BD-22EE39C26A16}"/>
    <cellStyle name="40% - Accent5 7" xfId="166" xr:uid="{FD2429D2-807E-4BB3-9260-7267451980FE}"/>
    <cellStyle name="40% - Accent5 8" xfId="167" xr:uid="{E43ED427-380E-4D61-B9AF-A9A12E7EADD6}"/>
    <cellStyle name="40% - Accent5 9" xfId="168" xr:uid="{383FD8DA-1877-4B2E-8067-15D30E1159CE}"/>
    <cellStyle name="40% - Accent6 10" xfId="295" xr:uid="{91D4D155-1CE3-46C4-B5A6-336748D843B3}"/>
    <cellStyle name="40% - Accent6 11" xfId="343" xr:uid="{6089D78A-CD80-4DEB-B20A-218B16C5B1E8}"/>
    <cellStyle name="40% - Accent6 2" xfId="169" xr:uid="{9671641F-BA0B-4EE4-9A47-0875063D7796}"/>
    <cellStyle name="40% - Accent6 2 2" xfId="170" xr:uid="{C4996F5B-4398-4FF4-94B6-797F4B07F0B3}"/>
    <cellStyle name="40% - Accent6 2 2 2" xfId="171" xr:uid="{734EA6DA-9D92-44B7-8AD1-26C2DC1F0F73}"/>
    <cellStyle name="40% - Accent6 2 3" xfId="172" xr:uid="{6BA2676C-855C-4F9A-A54A-AEF665ADF2B3}"/>
    <cellStyle name="40% - Accent6 2 3 2" xfId="173" xr:uid="{251D383D-B1A7-4075-A2C3-F7BEA9A5BD0C}"/>
    <cellStyle name="40% - Accent6 2 4" xfId="174" xr:uid="{16AC0A44-F397-4F37-8956-4FDB35D5B0F8}"/>
    <cellStyle name="40% - Accent6 2_RAW DATA clinical_staff" xfId="175" xr:uid="{25805F71-11EA-4DD1-980D-5DEB23BA31DB}"/>
    <cellStyle name="40% - Accent6 3" xfId="176" xr:uid="{AC5A9A20-E7F6-4EBE-A58D-97A6567EABD0}"/>
    <cellStyle name="40% - Accent6 4" xfId="177" xr:uid="{7F7FE0F3-DDAF-4DA9-930C-46FFE2B0D386}"/>
    <cellStyle name="40% - Accent6 5" xfId="178" xr:uid="{F0D5E42A-5FB7-4008-AC3F-4FD3A450F5A1}"/>
    <cellStyle name="40% - Accent6 6" xfId="179" xr:uid="{7973FCC9-211A-410A-9AD7-DB5A0ED25AB6}"/>
    <cellStyle name="40% - Accent6 7" xfId="180" xr:uid="{B559CB66-5EF6-460C-9594-E0BF3A1B40E5}"/>
    <cellStyle name="40% - Accent6 8" xfId="181" xr:uid="{5B59FB57-CF77-4976-8E71-DB317140A11C}"/>
    <cellStyle name="40% - Accent6 9" xfId="182" xr:uid="{57015918-AF47-4F6C-B556-11996C2DA780}"/>
    <cellStyle name="60% - Accent1 2" xfId="183" xr:uid="{E915AF23-99BC-4FC6-A85B-261EFD229563}"/>
    <cellStyle name="60% - Accent1 3" xfId="276" xr:uid="{4FAAFDA0-BB61-43D3-B6F0-EBE959B518BF}"/>
    <cellStyle name="60% - Accent1 4" xfId="342" xr:uid="{BF4BE937-5721-42E0-AAF0-011117F5389A}"/>
    <cellStyle name="60% - Accent2 2" xfId="184" xr:uid="{CD8BB222-AC81-46F2-8835-F41B41FE00AE}"/>
    <cellStyle name="60% - Accent2 3" xfId="280" xr:uid="{DBD2D546-4A8A-4782-8955-92FFD22064C4}"/>
    <cellStyle name="60% - Accent2 4" xfId="341" xr:uid="{1E30E0CE-3497-4B68-8AAC-681DC5103AD7}"/>
    <cellStyle name="60% - Accent3 2" xfId="185" xr:uid="{00D170CC-CABB-40C8-815C-EE7E602CBE0B}"/>
    <cellStyle name="60% - Accent3 3" xfId="284" xr:uid="{6D2C3A40-A12B-4901-B4F4-B52DA521AA28}"/>
    <cellStyle name="60% - Accent3 4" xfId="340" xr:uid="{01180DB8-F2D3-48CA-888F-E6F3B8C950FE}"/>
    <cellStyle name="60% - Accent4 2" xfId="186" xr:uid="{5A5676B8-67DE-4FAD-9A36-632DB55CE5C2}"/>
    <cellStyle name="60% - Accent4 3" xfId="288" xr:uid="{16B17AEC-AD81-47A1-ABF1-AE7902B6460C}"/>
    <cellStyle name="60% - Accent4 4" xfId="306" xr:uid="{0A9B41B5-7BF8-46A2-BA49-392399D9A842}"/>
    <cellStyle name="60% - Accent5 2" xfId="187" xr:uid="{E689A9D9-48BA-4054-86FB-07F18E64EB48}"/>
    <cellStyle name="60% - Accent5 3" xfId="292" xr:uid="{D52BA6E9-7669-4FA9-AC82-7C160D19749C}"/>
    <cellStyle name="60% - Accent5 4" xfId="339" xr:uid="{D084853E-27BF-43A2-A8A3-AB7F78A2A6DD}"/>
    <cellStyle name="60% - Accent6 2" xfId="188" xr:uid="{3A0AA539-DF8D-4CFD-9503-5A058CB3B721}"/>
    <cellStyle name="60% - Accent6 3" xfId="296" xr:uid="{F8886B3C-DCEA-48CC-8211-82DB6FB457C8}"/>
    <cellStyle name="60% - Accent6 4" xfId="305" xr:uid="{CD5BEB6E-BDB3-4507-A6F0-A2110F2928A1}"/>
    <cellStyle name="Accent1 2" xfId="189" xr:uid="{D0482FA4-203E-469A-8D95-2A33C37A6BEA}"/>
    <cellStyle name="Accent1 3" xfId="273" xr:uid="{F2CA90D4-CC36-4DB3-A2D4-695BEBC6F2A7}"/>
    <cellStyle name="Accent1 4" xfId="338" xr:uid="{4CA28FF9-E2B7-4F0A-A575-AEB69232C5A8}"/>
    <cellStyle name="Accent2 2" xfId="190" xr:uid="{660D3243-75EF-4105-9B38-B1CCDE70D65F}"/>
    <cellStyle name="Accent2 3" xfId="277" xr:uid="{7C48FFEE-2451-4F19-ADCE-775DB32DB8F7}"/>
    <cellStyle name="Accent2 4" xfId="304" xr:uid="{154A55BE-EA16-4B21-AB07-417304BB4766}"/>
    <cellStyle name="Accent3 2" xfId="191" xr:uid="{59732A7F-E2C9-4BDF-B374-499413B159B0}"/>
    <cellStyle name="Accent3 3" xfId="281" xr:uid="{17A2D5C2-2A74-4C12-8AB8-9B07EABE1DA1}"/>
    <cellStyle name="Accent3 4" xfId="337" xr:uid="{AC3E3FC0-9EBC-465E-B3DC-D121C1887904}"/>
    <cellStyle name="Accent4 2" xfId="192" xr:uid="{2EDD563E-1627-4E8A-856D-B0091D2BC828}"/>
    <cellStyle name="Accent4 3" xfId="285" xr:uid="{D143F06B-D711-4E48-8B56-DB21D4E83235}"/>
    <cellStyle name="Accent4 4" xfId="303" xr:uid="{AF85FE2E-E560-42BA-B25F-168E7C14DABD}"/>
    <cellStyle name="Accent5 2" xfId="193" xr:uid="{85415010-28EC-470E-A7C5-AD70CC2D6001}"/>
    <cellStyle name="Accent5 3" xfId="289" xr:uid="{1B93CB3A-064E-40B3-8C40-210298BBF7DF}"/>
    <cellStyle name="Accent5 4" xfId="336" xr:uid="{AB809F92-12BB-471A-A61B-89D4CC90883C}"/>
    <cellStyle name="Accent6 2" xfId="194" xr:uid="{E4663848-8FA2-4578-B07A-0F237462D5B1}"/>
    <cellStyle name="Accent6 3" xfId="293" xr:uid="{90C8541A-10B0-45BC-BA84-69108660AE93}"/>
    <cellStyle name="Accent6 4" xfId="302" xr:uid="{85943ADF-48F1-4D90-A3F3-2B62BF2D14F2}"/>
    <cellStyle name="Bad 2" xfId="195" xr:uid="{3CB62D5B-1DC5-4EB0-8663-BCA7D71FDD89}"/>
    <cellStyle name="Bad 3" xfId="263" xr:uid="{666678E4-43A6-4C92-BCAB-B31937F52B5C}"/>
    <cellStyle name="Bad 4" xfId="335" xr:uid="{36826CB2-8C79-4575-81D2-D8EFC5BBAA5B}"/>
    <cellStyle name="Calculation 2" xfId="196" xr:uid="{5E2BD168-74AD-4E33-A9FF-6975568DB0CF}"/>
    <cellStyle name="Calculation 3" xfId="267" xr:uid="{BA126856-FEB9-4A05-9CED-CCFF6D645A8A}"/>
    <cellStyle name="Calculation 4" xfId="331" xr:uid="{ACFEAEA7-E3F4-4629-9C4D-737CFBF2A385}"/>
    <cellStyle name="Check Cell 2" xfId="197" xr:uid="{C4AC0640-90AB-44C6-AAC5-714AFEB0DADF}"/>
    <cellStyle name="Check Cell 3" xfId="269" xr:uid="{35B2BE2D-BEF1-43A4-B6A2-41BCA1E29FD0}"/>
    <cellStyle name="Check Cell 4" xfId="334" xr:uid="{7AA91B31-C17C-4103-B4C0-D2B28454C15D}"/>
    <cellStyle name="Comma 2" xfId="333" xr:uid="{764185FE-D951-442B-8594-8560CBAFEE2F}"/>
    <cellStyle name="Comma 3" xfId="311" xr:uid="{4BCC553E-F6CB-45BF-AFF8-69BDE060433F}"/>
    <cellStyle name="Comma 3 2" xfId="362" xr:uid="{A1A9CAE1-83A6-4167-BBCC-C076D6A74C95}"/>
    <cellStyle name="Explanatory Text 2" xfId="198" xr:uid="{9717B8DB-6917-4F3C-AB51-E724AE2C0AD2}"/>
    <cellStyle name="Explanatory Text 3" xfId="271" xr:uid="{3A627AFE-4287-468F-AA6E-FB6B710C618D}"/>
    <cellStyle name="Explanatory Text 4" xfId="332" xr:uid="{5C9DCF15-D33E-4F7E-93D1-AA123156F548}"/>
    <cellStyle name="Good 2" xfId="199" xr:uid="{63F0164B-7881-480F-9188-74E76AD2052A}"/>
    <cellStyle name="Good 3" xfId="262" xr:uid="{F039A900-DBB1-46A6-A4CA-9292DE3B6F78}"/>
    <cellStyle name="Good 4" xfId="301" xr:uid="{17CA662C-8294-4A52-A7C8-178AA1204EA4}"/>
    <cellStyle name="Heading 1 2" xfId="200" xr:uid="{94975E55-530D-464B-BFAF-784A5C4ADA6F}"/>
    <cellStyle name="Heading 1 3" xfId="258" xr:uid="{F95522EB-6B95-4CEC-A1F3-37D0C0A4041E}"/>
    <cellStyle name="Heading 1 4" xfId="300" xr:uid="{CEFE0792-6E99-452E-A4A8-51CDF55A65C3}"/>
    <cellStyle name="Heading 2 2" xfId="201" xr:uid="{625824BE-C8AE-4FEC-A8B6-B105A84F1487}"/>
    <cellStyle name="Heading 2 3" xfId="259" xr:uid="{ECC5B34D-FC05-4F8A-9FC3-C0CCCC6100EE}"/>
    <cellStyle name="Heading 2 4" xfId="330" xr:uid="{71BE2AC5-D5DB-4BAF-99DA-6F8AE7802657}"/>
    <cellStyle name="Heading 3 2" xfId="202" xr:uid="{EB41C7B4-FB48-4984-AD6A-4757980407CE}"/>
    <cellStyle name="Heading 3 3" xfId="260" xr:uid="{7B2BF332-CCD4-4B7F-9D7F-EBA762531D8E}"/>
    <cellStyle name="Heading 3 4" xfId="298" xr:uid="{E7079E3B-7E65-43A5-81C7-77635418D712}"/>
    <cellStyle name="Heading 4 2" xfId="203" xr:uid="{D9718EDA-BE1E-4D67-B7A4-CEFB3C4A456A}"/>
    <cellStyle name="Heading 4 3" xfId="261" xr:uid="{C887900D-8E03-4F65-9044-77C14EA8B41B}"/>
    <cellStyle name="Heading 4 4" xfId="329" xr:uid="{76FC7A71-EE12-4594-8D2A-91D0E16F9700}"/>
    <cellStyle name="Hyperlink" xfId="361" builtinId="8"/>
    <cellStyle name="Hyperlink 2" xfId="204" xr:uid="{58006A04-EA4A-4895-98B9-EFF5AFC5CC87}"/>
    <cellStyle name="Hyperlink 3" xfId="321" xr:uid="{28CEE690-D8CA-488E-9E91-39485C480278}"/>
    <cellStyle name="Input 2" xfId="205" xr:uid="{C79DF1D4-895F-4323-B448-C48758D2BA19}"/>
    <cellStyle name="Input 3" xfId="265" xr:uid="{2A3DF084-B9D8-4093-91FC-441A1E2D66C9}"/>
    <cellStyle name="Input 4" xfId="328" xr:uid="{814BCBB9-FEFD-45FD-B807-12697ABDCEB1}"/>
    <cellStyle name="Linked Cell 2" xfId="206" xr:uid="{15F55167-A5EF-4EBB-842A-FAD983C62D49}"/>
    <cellStyle name="Linked Cell 3" xfId="268" xr:uid="{A66F766A-046A-4A5D-9329-FD629CD0CD94}"/>
    <cellStyle name="Linked Cell 4" xfId="327" xr:uid="{7890D4F5-6D8B-4618-B9D9-C9ECDC906E02}"/>
    <cellStyle name="Neutral 2" xfId="207" xr:uid="{5E8303AE-727C-446D-8074-6DE0250F084A}"/>
    <cellStyle name="Neutral 3" xfId="264" xr:uid="{2E2901BF-EF3A-4853-8696-FAE72E3A5315}"/>
    <cellStyle name="Neutral 4" xfId="326" xr:uid="{8E24DE3A-B7C0-4669-ACD3-FDB7BE3A10E7}"/>
    <cellStyle name="Normal" xfId="0" builtinId="0"/>
    <cellStyle name="Normal 10" xfId="13" xr:uid="{12B7F070-1815-4128-B518-79894B161D2D}"/>
    <cellStyle name="Normal 10 2" xfId="208" xr:uid="{30C5D7BB-A965-40FE-BC76-7BA53FBAD087}"/>
    <cellStyle name="Normal 11" xfId="209" xr:uid="{0FF68D14-461A-4175-8F7D-1EA36B31193D}"/>
    <cellStyle name="Normal 12" xfId="210" xr:uid="{7E094224-5BEB-4456-A355-546BE9F2DF05}"/>
    <cellStyle name="Normal 13" xfId="211" xr:uid="{B08277BD-7CB3-48BD-BB6A-70730E811A0D}"/>
    <cellStyle name="Normal 14" xfId="212" xr:uid="{D2312D40-8EBD-4F52-AA22-DB7812297FBA}"/>
    <cellStyle name="Normal 14 2" xfId="213" xr:uid="{A0BCDDCC-DC0C-4531-8AEB-507E6EC2968C}"/>
    <cellStyle name="Normal 15" xfId="214" xr:uid="{8E4B2A4F-D7C6-4DC3-9146-388D95D8A5CE}"/>
    <cellStyle name="Normal 16" xfId="215" xr:uid="{0208A8A1-7110-46FF-9F32-762D3C74ED1D}"/>
    <cellStyle name="Normal 17" xfId="14" xr:uid="{BEA4E340-98CA-4808-8339-39248EED0C29}"/>
    <cellStyle name="Normal 18" xfId="3" xr:uid="{58A89DB5-A6FB-4E8B-96A8-1941544550D3}"/>
    <cellStyle name="Normal 19" xfId="355" xr:uid="{2E3B2A77-E482-4804-8A9B-AD7F22648AB6}"/>
    <cellStyle name="Normal 2" xfId="1" xr:uid="{C5AF76C0-1A14-4E81-BF41-143228D35A5C}"/>
    <cellStyle name="Normal 2 10" xfId="360" xr:uid="{1E5FFFD6-A01B-4DA1-B400-96AB90C883CD}"/>
    <cellStyle name="Normal 2 2" xfId="217" xr:uid="{EAB93C51-0130-4FE1-ABEF-9F1D68240E2A}"/>
    <cellStyle name="Normal 2 2 2" xfId="218" xr:uid="{D816DABB-3214-4B83-8BE9-972156E6604D}"/>
    <cellStyle name="Normal 2 2 2 2" xfId="219" xr:uid="{5E948456-5F68-488F-BD19-18D6436335B0}"/>
    <cellStyle name="Normal 2 2 2 2 2" xfId="314" xr:uid="{E9558B39-E2BD-488C-A04D-844B96922408}"/>
    <cellStyle name="Normal 2 2 2 2 2 2" xfId="359" xr:uid="{020CBC54-0AF5-48E4-8CD2-4B9B48720C0B}"/>
    <cellStyle name="Normal 2 2 2 3" xfId="357" xr:uid="{60233AE7-E5BD-4703-BD1B-162ABC4CAE45}"/>
    <cellStyle name="Normal 2 2 3" xfId="220" xr:uid="{66589343-3AE1-45E1-BF39-BFF8BD0765D8}"/>
    <cellStyle name="Normal 2 2 4" xfId="316" xr:uid="{0BA05267-F04E-424E-89C1-665330ECC168}"/>
    <cellStyle name="Normal 2 2_RAW DATA clinical_staff" xfId="221" xr:uid="{6F9BDAED-FB3E-45A3-9541-C0E864D26843}"/>
    <cellStyle name="Normal 2 3" xfId="222" xr:uid="{61F54655-42FE-4A2B-87EF-DBCF289E6C9F}"/>
    <cellStyle name="Normal 2 4" xfId="223" xr:uid="{143FC4F2-6EA6-4741-ADAE-C888EBE6DAB5}"/>
    <cellStyle name="Normal 2 4 2" xfId="224" xr:uid="{A4C44769-5F97-4112-9BE3-2F50504E728D}"/>
    <cellStyle name="Normal 2 5" xfId="225" xr:uid="{05395EE1-B5FE-4D5C-88AF-55D393F8A54F}"/>
    <cellStyle name="Normal 2 5 2" xfId="226" xr:uid="{90A1A8C9-2BD8-40D4-951F-10F52420EAE3}"/>
    <cellStyle name="Normal 2 6" xfId="227" xr:uid="{803748E0-F0EF-4D0D-8CB4-752F4EF4CC74}"/>
    <cellStyle name="Normal 2 7" xfId="216" xr:uid="{01192B1D-D045-42BD-8C33-61F47CBE04DB}"/>
    <cellStyle name="Normal 2 8" xfId="318" xr:uid="{5432FD1F-AC51-44C5-B5FF-A585F7BE0F17}"/>
    <cellStyle name="Normal 2 9" xfId="5" xr:uid="{BDF372AF-CEB3-47C7-9B88-FF60C94A84DC}"/>
    <cellStyle name="Normal 2_RAW DATA clinical_staff" xfId="228" xr:uid="{98ED41C6-C61F-4D33-9FA2-EEA443DDBB5A}"/>
    <cellStyle name="Normal 20" xfId="297" xr:uid="{3D4B1895-3F6C-4131-BB10-5AC7482683E5}"/>
    <cellStyle name="Normal 3" xfId="4" xr:uid="{B6836A31-23F2-4550-8A4A-B4961025CF50}"/>
    <cellStyle name="Normal 3 2" xfId="229" xr:uid="{CF71B4F8-0CD1-4FEE-92A1-131F2AA54BD6}"/>
    <cellStyle name="Normal 3 3" xfId="317" xr:uid="{7D65309A-10AB-487D-BD09-8B5C96B40694}"/>
    <cellStyle name="Normal 3_2020 SID and regions" xfId="6" xr:uid="{9C684873-2BDC-430F-A179-9765D1D06DC1}"/>
    <cellStyle name="Normal 4" xfId="7" xr:uid="{07364FF9-240F-4D4C-8E75-27772E876FE3}"/>
    <cellStyle name="Normal 4 2" xfId="231" xr:uid="{086FC6B7-AFAE-422F-8769-E7727CC25D18}"/>
    <cellStyle name="Normal 4 2 2" xfId="232" xr:uid="{CC04BC8F-93B4-4111-963A-8274B2DAA624}"/>
    <cellStyle name="Normal 4 2 3" xfId="312" xr:uid="{447865E3-E8C5-449F-B7CF-F50B40D34BE7}"/>
    <cellStyle name="Normal 4 3" xfId="233" xr:uid="{CEB29364-9F40-4FD3-8A44-F58F175A847C}"/>
    <cellStyle name="Normal 4 3 2" xfId="309" xr:uid="{38832B6C-4D1A-4C48-BAA5-9CE3BE6AC6D0}"/>
    <cellStyle name="Normal 4 4" xfId="230" xr:uid="{EE1487F7-6BA2-4881-97C2-658B8B8CE0D0}"/>
    <cellStyle name="Normal 4 5" xfId="315" xr:uid="{76E29FF5-7E75-4C4A-A2AC-65493E45FD02}"/>
    <cellStyle name="Normal 4_RAW DATA clinical_staff" xfId="234" xr:uid="{15FBC249-7B62-412A-B328-598F5B226300}"/>
    <cellStyle name="Normal 5" xfId="8" xr:uid="{94C72E15-4B9B-4B91-9693-D435F7F42CDA}"/>
    <cellStyle name="Normal 5 2" xfId="235" xr:uid="{1D891177-3826-48F4-AE5D-63072D5ADAA5}"/>
    <cellStyle name="Normal 5 3" xfId="358" xr:uid="{378FE3BF-A1F1-4D20-8A84-8D19F59B0725}"/>
    <cellStyle name="Normal 6" xfId="9" xr:uid="{A6EBCBDD-2F20-420E-919E-A78E1E74F822}"/>
    <cellStyle name="Normal 6 2" xfId="236" xr:uid="{3E702310-E433-47C9-9A6D-A78103350E04}"/>
    <cellStyle name="Normal 6 3" xfId="356" xr:uid="{B6DAE6EB-1CF0-4308-BF2A-B6B86D88B797}"/>
    <cellStyle name="Normal 7" xfId="10" xr:uid="{CD18249F-AA4D-4A79-B3CC-453FBF5EEBFB}"/>
    <cellStyle name="Normal 7 2" xfId="237" xr:uid="{5D06CA5A-D635-4EA8-9568-DE4E884BEC95}"/>
    <cellStyle name="Normal 8" xfId="11" xr:uid="{EFF3C7B1-FE0B-4465-A9D3-BA88FD261299}"/>
    <cellStyle name="Normal 8 2" xfId="238" xr:uid="{C121E8ED-CCAC-49A4-AA99-EDC029B62ACE}"/>
    <cellStyle name="Normal 9" xfId="12" xr:uid="{1E108219-83DF-46DB-856F-8882E0AB37BE}"/>
    <cellStyle name="Normal 9 2" xfId="239" xr:uid="{A08AF282-4F46-41CD-8581-5668869C796C}"/>
    <cellStyle name="Note 10" xfId="240" xr:uid="{5F092070-AFB2-4CF5-8721-7FADBDBB2B21}"/>
    <cellStyle name="Note 11" xfId="241" xr:uid="{02154D65-B4D6-45DF-BC41-82F3C016F927}"/>
    <cellStyle name="Note 12" xfId="325" xr:uid="{FC36B704-9C66-4386-86A2-F6C4D1C5BBF1}"/>
    <cellStyle name="Note 2" xfId="242" xr:uid="{CCC79795-8F9C-4A36-A3F4-FA8F2E075AD3}"/>
    <cellStyle name="Note 2 2" xfId="243" xr:uid="{F225A82E-85AF-4DF3-BD3F-5DCAEEA35D50}"/>
    <cellStyle name="Note 2 2 2" xfId="244" xr:uid="{7B809EAE-1440-412C-88CC-C9D4DB7E3447}"/>
    <cellStyle name="Note 2 3" xfId="245" xr:uid="{28DF3C3B-F919-4183-B040-62889F95EC6B}"/>
    <cellStyle name="Note 2 3 2" xfId="246" xr:uid="{64D724C4-B28C-4130-9551-CA226010F42B}"/>
    <cellStyle name="Note 2 4" xfId="247" xr:uid="{A985B635-0B25-451F-9C77-0B5F15BF0EA3}"/>
    <cellStyle name="Note 3" xfId="248" xr:uid="{C72328FE-88E7-4F94-8F6E-EE8DA8F7904C}"/>
    <cellStyle name="Note 4" xfId="249" xr:uid="{C2438E41-C160-452A-A067-25964D9A7534}"/>
    <cellStyle name="Note 5" xfId="250" xr:uid="{494EC4C9-172A-4C85-87C3-FEE1B877EC67}"/>
    <cellStyle name="Note 6" xfId="251" xr:uid="{DD5401DF-C276-4A41-BF4E-EC7DFDEFB96A}"/>
    <cellStyle name="Note 7" xfId="252" xr:uid="{6EF997CC-4242-475A-AB42-9A093A656C75}"/>
    <cellStyle name="Note 8" xfId="253" xr:uid="{1F2B6E12-7C91-4BE6-A5BB-67512643FD9F}"/>
    <cellStyle name="Note 9" xfId="254" xr:uid="{5FB4DBA3-C808-437A-921A-3930A227C565}"/>
    <cellStyle name="Output 2" xfId="255" xr:uid="{A149B396-013D-4A32-BAC4-739AFB11CCBF}"/>
    <cellStyle name="Output 3" xfId="266" xr:uid="{D812FFE7-C829-4E81-9EE7-6C38042ACB1C}"/>
    <cellStyle name="Output 4" xfId="324" xr:uid="{D98E78EA-43AE-4F2E-8051-C890D3E1BCEE}"/>
    <cellStyle name="Percent 2" xfId="307" xr:uid="{0374C053-A0D1-4C81-81BC-669F5C46015D}"/>
    <cellStyle name="Percent 3" xfId="310" xr:uid="{0D1B0F30-11EC-4A25-8A6C-E563009BB493}"/>
    <cellStyle name="Percent 4" xfId="323" xr:uid="{A2E346FB-6BCE-4DC9-856E-A049FA1D163D}"/>
    <cellStyle name="Title 2" xfId="322" xr:uid="{88F73D2D-F893-4154-AF3C-43871A6A5A74}"/>
    <cellStyle name="Title 3" xfId="2" xr:uid="{05EF160D-F3A6-4437-8E37-4D084AE93A5B}"/>
    <cellStyle name="Total 2" xfId="256" xr:uid="{112174E5-6D65-4BE5-A47C-E7EF02EFB91A}"/>
    <cellStyle name="Total 3" xfId="272" xr:uid="{884B68B9-E969-402C-8183-D5FCCA2629F6}"/>
    <cellStyle name="Total 4" xfId="299" xr:uid="{5D9E59DE-1D4D-4CB4-836C-42384B5B08FF}"/>
    <cellStyle name="Warning Text 2" xfId="257" xr:uid="{D826FADB-855D-40F3-A39A-146F45033E95}"/>
    <cellStyle name="Warning Text 3" xfId="270" xr:uid="{9BDFE5DF-AC77-4D29-ABB1-F5136179283D}"/>
    <cellStyle name="Warning Text 4" xfId="308" xr:uid="{4807B0F5-0654-44F9-95DC-63798C4868CB}"/>
    <cellStyle name="whole number" xfId="320" xr:uid="{7FEAD9A6-87D9-4C42-82E6-C1971B330FC9}"/>
    <cellStyle name="whole number 2" xfId="319" xr:uid="{35FE291C-6815-4281-936C-5374FCEA6837}"/>
  </cellStyles>
  <dxfs count="37">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FF0000"/>
      </font>
      <fill>
        <patternFill>
          <bgColor rgb="FFFFD7DC"/>
        </patternFill>
      </fill>
    </dxf>
    <dxf>
      <font>
        <b/>
        <i val="0"/>
        <color rgb="FFFF0000"/>
      </font>
      <fill>
        <patternFill>
          <bgColor rgb="FFFFD7DC"/>
        </patternFill>
      </fill>
    </dxf>
    <dxf>
      <font>
        <b/>
        <i val="0"/>
        <color rgb="FFFF0000"/>
      </font>
      <fill>
        <patternFill>
          <bgColor rgb="FFFFD7DC"/>
        </patternFill>
      </fill>
    </dxf>
    <dxf>
      <font>
        <b/>
        <i val="0"/>
        <color rgb="FFFF0000"/>
      </font>
      <fill>
        <patternFill>
          <bgColor rgb="FFFFD7DC"/>
        </patternFill>
      </fill>
    </dxf>
    <dxf>
      <font>
        <b/>
        <i val="0"/>
        <color rgb="FF2E54FF"/>
      </font>
      <fill>
        <patternFill>
          <bgColor rgb="FFD5DCFF"/>
        </patternFill>
      </fill>
    </dxf>
    <dxf>
      <font>
        <b/>
        <i val="0"/>
        <color rgb="FFFF0000"/>
      </font>
      <fill>
        <patternFill>
          <bgColor rgb="FFFFD7DC"/>
        </patternFill>
      </fill>
    </dxf>
    <dxf>
      <font>
        <b/>
        <i val="0"/>
        <color rgb="FFFF0000"/>
      </font>
      <fill>
        <patternFill>
          <bgColor rgb="FFFFD7DC"/>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FF0000"/>
      </font>
      <fill>
        <patternFill patternType="solid">
          <bgColor rgb="FFFFD7DC"/>
        </patternFill>
      </fill>
    </dxf>
    <dxf>
      <font>
        <b/>
        <i val="0"/>
        <color rgb="FFFF0000"/>
      </font>
      <fill>
        <patternFill patternType="solid">
          <bgColor rgb="FFFFD7DC"/>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2E54FF"/>
      </font>
      <fill>
        <patternFill>
          <bgColor rgb="FFD5DCFF"/>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2E54FF"/>
      </font>
      <fill>
        <patternFill>
          <bgColor rgb="FFD5DCFF"/>
        </patternFill>
      </fill>
    </dxf>
    <dxf>
      <font>
        <b/>
        <i val="0"/>
        <color rgb="FF2E54FF"/>
      </font>
      <fill>
        <patternFill>
          <bgColor rgb="FFD5DCFF"/>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2E54FF"/>
      </font>
      <fill>
        <patternFill>
          <bgColor rgb="FFD5DCFF"/>
        </patternFill>
      </fill>
    </dxf>
    <dxf>
      <font>
        <b/>
        <i val="0"/>
        <color rgb="FF2E54FF"/>
      </font>
      <fill>
        <patternFill patternType="solid">
          <fgColor auto="1"/>
          <bgColor rgb="FFD5DCFF"/>
        </patternFill>
      </fill>
    </dxf>
    <dxf>
      <font>
        <b/>
        <i val="0"/>
        <color rgb="FF2E54FF"/>
      </font>
      <fill>
        <patternFill>
          <bgColor rgb="FFD5DCFF"/>
        </patternFill>
      </fill>
    </dxf>
    <dxf>
      <font>
        <b/>
        <i val="0"/>
        <color rgb="FFFF3A53"/>
      </font>
      <fill>
        <patternFill patternType="solid">
          <bgColor rgb="FFFFD7DC"/>
        </patternFill>
      </fill>
    </dxf>
    <dxf>
      <font>
        <b/>
        <i val="0"/>
        <color rgb="FF2E54FF"/>
      </font>
      <fill>
        <patternFill>
          <bgColor rgb="FFD5DCFF"/>
        </patternFill>
      </fill>
    </dxf>
    <dxf>
      <font>
        <b/>
        <i val="0"/>
        <color rgb="FFFF3A53"/>
      </font>
      <fill>
        <patternFill patternType="solid">
          <bgColor rgb="FFFFD7DC"/>
        </patternFill>
      </fill>
    </dxf>
    <dxf>
      <font>
        <b/>
        <i val="0"/>
        <color rgb="FF2E54FF"/>
      </font>
      <fill>
        <patternFill>
          <bgColor rgb="FFD5DCFF"/>
        </patternFill>
      </fill>
    </dxf>
  </dxfs>
  <tableStyles count="0" defaultTableStyle="TableStyleMedium2" defaultPivotStyle="PivotStyleLight16"/>
  <colors>
    <mruColors>
      <color rgb="FFFF3A53"/>
      <color rgb="FF2D053C"/>
      <color rgb="FFFFC7CE"/>
      <color rgb="FFFFD7DC"/>
      <color rgb="FF2E54FF"/>
      <color rgb="FFD5DCFF"/>
      <color rgb="FFF0EFFF"/>
      <color rgb="FFFFAFAF"/>
      <color rgb="FF4105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81644</xdr:colOff>
      <xdr:row>0</xdr:row>
      <xdr:rowOff>63500</xdr:rowOff>
    </xdr:from>
    <xdr:to>
      <xdr:col>10</xdr:col>
      <xdr:colOff>299357</xdr:colOff>
      <xdr:row>1</xdr:row>
      <xdr:rowOff>489858</xdr:rowOff>
    </xdr:to>
    <xdr:sp macro="" textlink="">
      <xdr:nvSpPr>
        <xdr:cNvPr id="11" name="TextBox 3">
          <a:extLst>
            <a:ext uri="{FF2B5EF4-FFF2-40B4-BE49-F238E27FC236}">
              <a16:creationId xmlns:a16="http://schemas.microsoft.com/office/drawing/2014/main" id="{7D8BCF9D-29B6-4EA4-880C-BD53ADC5880A}"/>
            </a:ext>
            <a:ext uri="{147F2762-F138-4A5C-976F-8EAC2B608ADB}">
              <a16:predDERef xmlns:a16="http://schemas.microsoft.com/office/drawing/2014/main" pred="{68400F62-24B4-4587-8B77-5FB0309858D5}"/>
            </a:ext>
          </a:extLst>
        </xdr:cNvPr>
        <xdr:cNvSpPr txBox="1"/>
      </xdr:nvSpPr>
      <xdr:spPr>
        <a:xfrm>
          <a:off x="9098644" y="63500"/>
          <a:ext cx="3583213" cy="879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CO = clinical oncology | MO = medical oncology </a:t>
          </a:r>
        </a:p>
        <a:p>
          <a:pPr marL="0" indent="0"/>
          <a:r>
            <a:rPr lang="en-US" sz="1000">
              <a:solidFill>
                <a:schemeClr val="dk1"/>
              </a:solidFill>
              <a:latin typeface="Arial" panose="020B0604020202020204" pitchFamily="34" charset="0"/>
              <a:ea typeface="+mn-lt"/>
              <a:cs typeface="Arial" panose="020B0604020202020204" pitchFamily="34" charset="0"/>
            </a:rPr>
            <a:t>LTFT = less than full-time </a:t>
          </a:r>
          <a:r>
            <a:rPr lang="en-US" sz="1100">
              <a:solidFill>
                <a:schemeClr val="dk1"/>
              </a:solidFill>
              <a:effectLst/>
              <a:latin typeface="Arial" panose="020B0604020202020204" pitchFamily="34" charset="0"/>
              <a:ea typeface="+mn-ea"/>
              <a:cs typeface="Arial" panose="020B0604020202020204" pitchFamily="34" charset="0"/>
            </a:rPr>
            <a:t>|</a:t>
          </a:r>
          <a:r>
            <a:rPr lang="en-US" sz="1000" baseline="0">
              <a:solidFill>
                <a:schemeClr val="dk1"/>
              </a:solidFill>
              <a:latin typeface="Arial" panose="020B0604020202020204" pitchFamily="34" charset="0"/>
              <a:ea typeface="+mn-lt"/>
              <a:cs typeface="Arial" panose="020B0604020202020204" pitchFamily="34" charset="0"/>
            </a:rPr>
            <a:t> </a:t>
          </a:r>
          <a:r>
            <a:rPr lang="en-US" sz="1000">
              <a:solidFill>
                <a:schemeClr val="dk1"/>
              </a:solidFill>
              <a:latin typeface="Arial" panose="020B0604020202020204" pitchFamily="34" charset="0"/>
              <a:ea typeface="+mn-lt"/>
              <a:cs typeface="Arial" panose="020B0604020202020204" pitchFamily="34" charset="0"/>
            </a:rPr>
            <a:t>WTE = whole-time equivalent </a:t>
          </a:r>
        </a:p>
        <a:p>
          <a:pPr marL="0" indent="0"/>
          <a:r>
            <a:rPr lang="en-US" sz="1000">
              <a:solidFill>
                <a:schemeClr val="dk1"/>
              </a:solidFill>
              <a:latin typeface="Arial" panose="020B0604020202020204" pitchFamily="34" charset="0"/>
              <a:ea typeface="+mn-lt"/>
              <a:cs typeface="Arial" panose="020B0604020202020204" pitchFamily="34" charset="0"/>
            </a:rPr>
            <a:t>PAs = professional activities | SAS = specialty and specialist</a:t>
          </a:r>
          <a:r>
            <a:rPr lang="en-US" sz="1000" b="0" i="0" u="none" strike="noStrike" baseline="0">
              <a:solidFill>
                <a:schemeClr val="dk1"/>
              </a:solidFill>
              <a:latin typeface="Arial" panose="020B0604020202020204" pitchFamily="34" charset="0"/>
              <a:ea typeface="+mn-ea"/>
              <a:cs typeface="Arial" panose="020B0604020202020204" pitchFamily="34" charset="0"/>
            </a:rPr>
            <a:t> </a:t>
          </a:r>
        </a:p>
        <a:p>
          <a:pPr marL="0" indent="0"/>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58951</xdr:colOff>
      <xdr:row>0</xdr:row>
      <xdr:rowOff>25743</xdr:rowOff>
    </xdr:from>
    <xdr:to>
      <xdr:col>11</xdr:col>
      <xdr:colOff>127000</xdr:colOff>
      <xdr:row>2</xdr:row>
      <xdr:rowOff>8581</xdr:rowOff>
    </xdr:to>
    <xdr:sp macro="" textlink="">
      <xdr:nvSpPr>
        <xdr:cNvPr id="2" name="TextBox 3">
          <a:extLst>
            <a:ext uri="{FF2B5EF4-FFF2-40B4-BE49-F238E27FC236}">
              <a16:creationId xmlns:a16="http://schemas.microsoft.com/office/drawing/2014/main" id="{9F429AC4-C8C8-4DF5-BCDD-28EA72BB6074}"/>
            </a:ext>
            <a:ext uri="{147F2762-F138-4A5C-976F-8EAC2B608ADB}">
              <a16:predDERef xmlns:a16="http://schemas.microsoft.com/office/drawing/2014/main" pred="{68400F62-24B4-4587-8B77-5FB0309858D5}"/>
            </a:ext>
          </a:extLst>
        </xdr:cNvPr>
        <xdr:cNvSpPr txBox="1"/>
      </xdr:nvSpPr>
      <xdr:spPr>
        <a:xfrm>
          <a:off x="9469651" y="25743"/>
          <a:ext cx="3624049" cy="903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CO = clinical oncology | MO = medical oncology </a:t>
          </a:r>
        </a:p>
        <a:p>
          <a:pPr marL="0" indent="0"/>
          <a:r>
            <a:rPr lang="en-US" sz="1000">
              <a:solidFill>
                <a:schemeClr val="dk1"/>
              </a:solidFill>
              <a:latin typeface="Arial" panose="020B0604020202020204" pitchFamily="34" charset="0"/>
              <a:ea typeface="+mn-lt"/>
              <a:cs typeface="Arial" panose="020B0604020202020204" pitchFamily="34" charset="0"/>
            </a:rPr>
            <a:t>LTFT = less than full-time </a:t>
          </a:r>
          <a:r>
            <a:rPr lang="en-US" sz="1000">
              <a:solidFill>
                <a:schemeClr val="dk1"/>
              </a:solidFill>
              <a:effectLst/>
              <a:latin typeface="Arial" panose="020B0604020202020204" pitchFamily="34" charset="0"/>
              <a:ea typeface="+mn-ea"/>
              <a:cs typeface="Arial" panose="020B0604020202020204" pitchFamily="34" charset="0"/>
            </a:rPr>
            <a:t>|</a:t>
          </a:r>
          <a:r>
            <a:rPr lang="en-US" sz="1000" baseline="0">
              <a:solidFill>
                <a:schemeClr val="dk1"/>
              </a:solidFill>
              <a:latin typeface="Arial" panose="020B0604020202020204" pitchFamily="34" charset="0"/>
              <a:ea typeface="+mn-lt"/>
              <a:cs typeface="Arial" panose="020B0604020202020204" pitchFamily="34" charset="0"/>
            </a:rPr>
            <a:t> </a:t>
          </a:r>
          <a:r>
            <a:rPr lang="en-US" sz="1000">
              <a:solidFill>
                <a:schemeClr val="dk1"/>
              </a:solidFill>
              <a:latin typeface="Arial" panose="020B0604020202020204" pitchFamily="34" charset="0"/>
              <a:ea typeface="+mn-lt"/>
              <a:cs typeface="Arial" panose="020B0604020202020204" pitchFamily="34" charset="0"/>
            </a:rPr>
            <a:t>WTE = whole-time equivalent </a:t>
          </a:r>
        </a:p>
        <a:p>
          <a:pPr marL="0" indent="0"/>
          <a:r>
            <a:rPr lang="en-US" sz="1000">
              <a:solidFill>
                <a:schemeClr val="dk1"/>
              </a:solidFill>
              <a:latin typeface="Arial" panose="020B0604020202020204" pitchFamily="34" charset="0"/>
              <a:ea typeface="+mn-lt"/>
              <a:cs typeface="Arial" panose="020B0604020202020204" pitchFamily="34" charset="0"/>
            </a:rPr>
            <a:t>PAs = professional activities | SAS = specialty and specialist</a:t>
          </a:r>
          <a:r>
            <a:rPr lang="en-US" sz="1000" b="0" i="0" u="none" strike="noStrike" baseline="0">
              <a:solidFill>
                <a:schemeClr val="dk1"/>
              </a:solidFill>
              <a:latin typeface="Arial" panose="020B0604020202020204" pitchFamily="34" charset="0"/>
              <a:ea typeface="+mn-ea"/>
              <a:cs typeface="Arial" panose="020B0604020202020204" pitchFamily="34" charset="0"/>
            </a:rPr>
            <a:t> </a:t>
          </a:r>
        </a:p>
        <a:p>
          <a:pPr marL="0" indent="0"/>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persons/person.xml><?xml version="1.0" encoding="utf-8"?>
<personList xmlns="http://schemas.microsoft.com/office/spreadsheetml/2018/threadedcomments" xmlns:x="http://schemas.openxmlformats.org/spreadsheetml/2006/main">
  <person displayName="Joanna Lourenco" id="{70B2C88E-2B05-43D9-AD65-C8A9F16CFEB7}" userId="S::dastmp@rcr.ac.uk::1cb66e3c-4a12-42ab-b6db-244efa0a3327" providerId="AD"/>
</personList>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4" dT="2024-02-20T20:36:49.44" personId="{70B2C88E-2B05-43D9-AD65-C8A9F16CFEB7}" id="{B1D771AB-47C5-4789-A5A1-DBDF6327A920}">
    <text>Was included in SE Scotland in 2022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statistical-work-areas/diagnostic-imaging-dataset/" TargetMode="External"/><Relationship Id="rId1" Type="http://schemas.openxmlformats.org/officeDocument/2006/relationships/hyperlink" Target="mailto:census@rcr.ac.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llan.James@ggc.scot.nhs.uk" TargetMode="External"/><Relationship Id="rId2" Type="http://schemas.openxmlformats.org/officeDocument/2006/relationships/hyperlink" Target="mailto:emmastaples@nhs.net" TargetMode="External"/><Relationship Id="rId1" Type="http://schemas.openxmlformats.org/officeDocument/2006/relationships/hyperlink" Target="mailto:Allan.James@ggc.scot.nhs.u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B57E2-49E4-41E6-8EEF-39BAECB80856}">
  <dimension ref="A1:CC70"/>
  <sheetViews>
    <sheetView tabSelected="1" zoomScale="85" zoomScaleNormal="85" workbookViewId="0">
      <pane ySplit="6" topLeftCell="A7" activePane="bottomLeft" state="frozen"/>
      <selection activeCell="B1" sqref="B1"/>
      <selection pane="bottomLeft" activeCell="I10" sqref="I10"/>
    </sheetView>
  </sheetViews>
  <sheetFormatPr defaultRowHeight="15" customHeight="1"/>
  <cols>
    <col min="1" max="1" width="3.7265625" style="111" customWidth="1"/>
    <col min="2" max="2" width="58.453125" style="137" customWidth="1"/>
    <col min="3" max="5" width="12.54296875" style="138" customWidth="1"/>
    <col min="6" max="6" width="13.54296875" style="138" customWidth="1"/>
    <col min="7" max="7" width="15.54296875" style="138" customWidth="1"/>
    <col min="8" max="8" width="20.26953125" style="111" bestFit="1" customWidth="1"/>
    <col min="9" max="9" width="19.26953125" style="111" customWidth="1"/>
    <col min="10" max="16384" width="8.7265625" style="111"/>
  </cols>
  <sheetData>
    <row r="1" spans="2:12" ht="36" customHeight="1">
      <c r="B1" s="251" t="s">
        <v>0</v>
      </c>
      <c r="C1" s="252"/>
      <c r="D1" s="252"/>
      <c r="E1" s="250" t="e" vm="1">
        <v>#VALUE!</v>
      </c>
      <c r="F1" s="250"/>
      <c r="G1" s="250"/>
      <c r="I1"/>
    </row>
    <row r="2" spans="2:12" ht="39.5" customHeight="1">
      <c r="B2" s="251"/>
      <c r="C2" s="252"/>
      <c r="D2" s="252"/>
      <c r="E2" s="250"/>
      <c r="F2" s="250"/>
      <c r="G2" s="250"/>
      <c r="H2" s="142"/>
      <c r="I2"/>
    </row>
    <row r="3" spans="2:12" ht="17" customHeight="1">
      <c r="B3" s="238" t="s">
        <v>1</v>
      </c>
    </row>
    <row r="4" spans="2:12" ht="15" customHeight="1">
      <c r="B4" s="2"/>
      <c r="D4" s="256" t="s">
        <v>2</v>
      </c>
      <c r="E4" s="257"/>
      <c r="F4" s="254" t="s">
        <v>3</v>
      </c>
      <c r="G4" s="255"/>
    </row>
    <row r="5" spans="2:12" ht="6" customHeight="1" thickBot="1">
      <c r="D5" s="146"/>
    </row>
    <row r="6" spans="2:12" ht="25" customHeight="1" thickBot="1">
      <c r="B6" s="86" t="s">
        <v>4</v>
      </c>
      <c r="C6" s="86" t="s">
        <v>5</v>
      </c>
      <c r="D6" s="86" t="s">
        <v>6</v>
      </c>
      <c r="E6" s="86" t="s">
        <v>7</v>
      </c>
      <c r="F6" s="86" t="s">
        <v>8</v>
      </c>
      <c r="G6" s="143" t="s">
        <v>9</v>
      </c>
    </row>
    <row r="7" spans="2:12" ht="18" customHeight="1" thickBot="1">
      <c r="B7" s="29" t="s">
        <v>10</v>
      </c>
      <c r="C7" s="3">
        <v>50</v>
      </c>
      <c r="D7" s="4">
        <v>2</v>
      </c>
      <c r="E7" s="4">
        <v>5</v>
      </c>
      <c r="F7" s="4">
        <v>3</v>
      </c>
      <c r="G7" s="195">
        <f>SUM(C7:F7)</f>
        <v>60</v>
      </c>
      <c r="H7" s="152"/>
      <c r="L7" s="145"/>
    </row>
    <row r="8" spans="2:12" ht="14.5">
      <c r="B8" s="87" t="s">
        <v>11</v>
      </c>
      <c r="C8" s="96"/>
      <c r="D8" s="96"/>
      <c r="E8" s="96"/>
      <c r="F8" s="96"/>
      <c r="G8" s="96"/>
      <c r="H8" s="152"/>
    </row>
    <row r="9" spans="2:12" ht="28" customHeight="1">
      <c r="B9" s="68" t="s">
        <v>12</v>
      </c>
      <c r="C9" s="109">
        <v>0.875</v>
      </c>
      <c r="D9" s="109" t="s">
        <v>13</v>
      </c>
      <c r="E9" s="109">
        <v>0.8</v>
      </c>
      <c r="F9" s="109" t="s">
        <v>13</v>
      </c>
      <c r="G9" s="150">
        <v>0.84</v>
      </c>
      <c r="H9" s="152"/>
    </row>
    <row r="10" spans="2:12" ht="28.5" customHeight="1" thickBot="1">
      <c r="B10" s="190" t="s">
        <v>14</v>
      </c>
      <c r="C10" s="241">
        <v>0.54</v>
      </c>
      <c r="D10" s="241">
        <v>0.5</v>
      </c>
      <c r="E10" s="241">
        <v>0.6</v>
      </c>
      <c r="F10" s="241">
        <v>0.33</v>
      </c>
      <c r="G10" s="151">
        <v>0.53</v>
      </c>
      <c r="H10" s="152"/>
    </row>
    <row r="11" spans="2:12" ht="6.65" customHeight="1" thickBot="1">
      <c r="B11" s="5"/>
      <c r="C11" s="176"/>
      <c r="D11" s="176"/>
      <c r="E11" s="176"/>
      <c r="F11" s="176"/>
      <c r="G11" s="175"/>
    </row>
    <row r="12" spans="2:12" ht="14.65" customHeight="1">
      <c r="B12" s="93" t="s">
        <v>15</v>
      </c>
      <c r="C12" s="94"/>
      <c r="D12" s="94"/>
      <c r="E12" s="94"/>
      <c r="F12" s="94"/>
      <c r="G12" s="94"/>
      <c r="H12" s="152"/>
    </row>
    <row r="13" spans="2:12" ht="14.65" customHeight="1">
      <c r="B13" s="90" t="s">
        <v>16</v>
      </c>
      <c r="C13" s="91"/>
      <c r="D13" s="91"/>
      <c r="E13" s="91"/>
      <c r="F13" s="91"/>
      <c r="G13" s="91"/>
      <c r="H13" s="152"/>
      <c r="K13" s="140"/>
    </row>
    <row r="14" spans="2:12" ht="14.5">
      <c r="B14" s="27" t="s">
        <v>17</v>
      </c>
      <c r="C14" s="149">
        <v>942</v>
      </c>
      <c r="D14" s="149">
        <v>38</v>
      </c>
      <c r="E14" s="149">
        <v>96</v>
      </c>
      <c r="F14" s="149">
        <v>69</v>
      </c>
      <c r="G14" s="144">
        <f>SUM(C14:F14)</f>
        <v>1145</v>
      </c>
      <c r="H14" s="152"/>
    </row>
    <row r="15" spans="2:12" ht="14.5">
      <c r="B15" s="64" t="s">
        <v>241</v>
      </c>
      <c r="C15" s="149">
        <v>81</v>
      </c>
      <c r="D15" s="149">
        <v>8</v>
      </c>
      <c r="E15" s="149">
        <v>5</v>
      </c>
      <c r="F15" s="149">
        <v>13</v>
      </c>
      <c r="G15" s="144">
        <f>SUM(C15:F15)</f>
        <v>107</v>
      </c>
      <c r="H15" s="152"/>
    </row>
    <row r="16" spans="2:12" ht="14.5">
      <c r="B16" s="65" t="s">
        <v>18</v>
      </c>
      <c r="C16" s="6">
        <f>C15/C14</f>
        <v>8.598726114649681E-2</v>
      </c>
      <c r="D16" s="6">
        <f t="shared" ref="D16:G16" si="0">D15/D14</f>
        <v>0.21052631578947367</v>
      </c>
      <c r="E16" s="6">
        <f>E15/E14</f>
        <v>5.2083333333333336E-2</v>
      </c>
      <c r="F16" s="6">
        <f>F15/F14</f>
        <v>0.18840579710144928</v>
      </c>
      <c r="G16" s="153">
        <f t="shared" si="0"/>
        <v>9.344978165938865E-2</v>
      </c>
      <c r="H16" s="152"/>
    </row>
    <row r="17" spans="2:8" ht="14.5">
      <c r="B17" s="23" t="s">
        <v>19</v>
      </c>
      <c r="C17" s="63">
        <v>104</v>
      </c>
      <c r="D17" s="63">
        <v>8</v>
      </c>
      <c r="E17" s="63">
        <v>3</v>
      </c>
      <c r="F17" s="63">
        <v>4</v>
      </c>
      <c r="G17" s="154">
        <f>SUM(C17:F17)</f>
        <v>119</v>
      </c>
      <c r="H17" s="152"/>
    </row>
    <row r="18" spans="2:8" ht="14.5">
      <c r="B18" s="27" t="s">
        <v>20</v>
      </c>
      <c r="C18" s="26">
        <v>468</v>
      </c>
      <c r="D18" s="32">
        <v>12</v>
      </c>
      <c r="E18" s="26">
        <v>39</v>
      </c>
      <c r="F18" s="26">
        <v>28</v>
      </c>
      <c r="G18" s="144">
        <f>SUM(C18:F18)</f>
        <v>547</v>
      </c>
      <c r="H18" s="152"/>
    </row>
    <row r="19" spans="2:8" ht="14.5">
      <c r="B19" s="189" t="s">
        <v>21</v>
      </c>
      <c r="C19" s="242">
        <f>C18/(C21-C17)</f>
        <v>0.33191489361702126</v>
      </c>
      <c r="D19" s="243">
        <f t="shared" ref="D19:G19" si="1">D18/(D21-D17)</f>
        <v>0.24</v>
      </c>
      <c r="E19" s="242">
        <f t="shared" si="1"/>
        <v>0.28888888888888886</v>
      </c>
      <c r="F19" s="242">
        <f t="shared" si="1"/>
        <v>0.28865979381443296</v>
      </c>
      <c r="G19" s="244">
        <f t="shared" si="1"/>
        <v>0.32328605200945626</v>
      </c>
      <c r="H19" s="152"/>
    </row>
    <row r="20" spans="2:8" ht="14.5">
      <c r="B20" s="67" t="s">
        <v>22</v>
      </c>
      <c r="C20" s="26">
        <v>551</v>
      </c>
      <c r="D20" s="26">
        <v>20</v>
      </c>
      <c r="E20" s="26">
        <v>50</v>
      </c>
      <c r="F20" s="26">
        <v>33</v>
      </c>
      <c r="G20" s="144">
        <f>SUM(C20:F20)</f>
        <v>654</v>
      </c>
      <c r="H20" s="152"/>
    </row>
    <row r="21" spans="2:8" ht="14.5">
      <c r="B21" s="28" t="s">
        <v>242</v>
      </c>
      <c r="C21" s="97">
        <f>C18+C14+C17</f>
        <v>1514</v>
      </c>
      <c r="D21" s="97">
        <f t="shared" ref="D21:G21" si="2">D18+D14+D17</f>
        <v>58</v>
      </c>
      <c r="E21" s="97">
        <f t="shared" si="2"/>
        <v>138</v>
      </c>
      <c r="F21" s="97">
        <f t="shared" si="2"/>
        <v>101</v>
      </c>
      <c r="G21" s="155">
        <f t="shared" si="2"/>
        <v>1811</v>
      </c>
      <c r="H21" s="152"/>
    </row>
    <row r="22" spans="2:8" thickBot="1">
      <c r="B22" s="27" t="s">
        <v>263</v>
      </c>
      <c r="C22" s="32">
        <f>C14+C20</f>
        <v>1493</v>
      </c>
      <c r="D22" s="32">
        <f t="shared" ref="D22:F22" si="3">D14+D20</f>
        <v>58</v>
      </c>
      <c r="E22" s="32">
        <f t="shared" si="3"/>
        <v>146</v>
      </c>
      <c r="F22" s="32">
        <f t="shared" si="3"/>
        <v>102</v>
      </c>
      <c r="G22" s="144">
        <f>SUM(C22:F22)</f>
        <v>1799</v>
      </c>
      <c r="H22" s="152"/>
    </row>
    <row r="23" spans="2:8" ht="14.5">
      <c r="B23" s="87" t="s">
        <v>23</v>
      </c>
      <c r="C23" s="88"/>
      <c r="D23" s="88"/>
      <c r="E23" s="88"/>
      <c r="F23" s="88"/>
      <c r="G23" s="88"/>
      <c r="H23" s="152"/>
    </row>
    <row r="24" spans="2:8" ht="14.5">
      <c r="B24" s="27" t="s">
        <v>17</v>
      </c>
      <c r="C24" s="32">
        <v>844.6</v>
      </c>
      <c r="D24" s="32">
        <v>33.5</v>
      </c>
      <c r="E24" s="32">
        <v>88.5</v>
      </c>
      <c r="F24" s="32">
        <v>55.9</v>
      </c>
      <c r="G24" s="156">
        <f>SUM(C24:F24)</f>
        <v>1022.5</v>
      </c>
      <c r="H24" s="152"/>
    </row>
    <row r="25" spans="2:8" ht="14.5">
      <c r="B25" s="27" t="s">
        <v>22</v>
      </c>
      <c r="C25" s="32">
        <v>495.9</v>
      </c>
      <c r="D25" s="32">
        <v>18</v>
      </c>
      <c r="E25" s="32">
        <v>45</v>
      </c>
      <c r="F25" s="32">
        <v>29.7</v>
      </c>
      <c r="G25" s="144">
        <f>SUM(C25:F25)</f>
        <v>588.6</v>
      </c>
      <c r="H25" s="152"/>
    </row>
    <row r="26" spans="2:8" ht="14.5">
      <c r="B26" s="27" t="s">
        <v>259</v>
      </c>
      <c r="C26" s="248">
        <f>C24+C25</f>
        <v>1340.5</v>
      </c>
      <c r="D26" s="248">
        <f t="shared" ref="D26:G26" si="4">D24+D25</f>
        <v>51.5</v>
      </c>
      <c r="E26" s="248">
        <f t="shared" si="4"/>
        <v>133.5</v>
      </c>
      <c r="F26" s="248">
        <f t="shared" si="4"/>
        <v>85.6</v>
      </c>
      <c r="G26" s="249">
        <f t="shared" si="4"/>
        <v>1611.1</v>
      </c>
      <c r="H26" s="152"/>
    </row>
    <row r="27" spans="2:8" thickBot="1">
      <c r="B27" s="66" t="s">
        <v>24</v>
      </c>
      <c r="C27" s="245">
        <f>C24/(C24+C25)</f>
        <v>0.63006340917568071</v>
      </c>
      <c r="D27" s="245">
        <f>D24/(D24+D25)</f>
        <v>0.65048543689320393</v>
      </c>
      <c r="E27" s="245">
        <f>E24/(E24+E25)</f>
        <v>0.6629213483146067</v>
      </c>
      <c r="F27" s="245">
        <f>F24/(F24+F25)</f>
        <v>0.6530373831775701</v>
      </c>
      <c r="G27" s="168">
        <f t="shared" ref="G27" si="5">G24/(G24+G25)</f>
        <v>0.63465954937620261</v>
      </c>
      <c r="H27" s="152"/>
    </row>
    <row r="28" spans="2:8" ht="6.65" customHeight="1" thickBot="1">
      <c r="B28" s="194"/>
      <c r="C28" s="177"/>
      <c r="D28" s="177"/>
      <c r="E28" s="177"/>
      <c r="F28" s="177"/>
      <c r="G28" s="177"/>
    </row>
    <row r="29" spans="2:8" ht="14.5">
      <c r="B29" s="87" t="s">
        <v>25</v>
      </c>
      <c r="C29" s="88"/>
      <c r="D29" s="88"/>
      <c r="E29" s="88"/>
      <c r="F29" s="88"/>
      <c r="G29" s="88"/>
      <c r="H29" s="152"/>
    </row>
    <row r="30" spans="2:8" ht="14.5">
      <c r="B30" s="69" t="s">
        <v>26</v>
      </c>
      <c r="C30" s="8">
        <v>65.2</v>
      </c>
      <c r="D30" s="8">
        <v>0</v>
      </c>
      <c r="E30" s="8">
        <v>9.25</v>
      </c>
      <c r="F30" s="8">
        <v>3</v>
      </c>
      <c r="G30" s="158">
        <f>SUM(C30:F30)</f>
        <v>77.45</v>
      </c>
      <c r="H30" s="152"/>
    </row>
    <row r="31" spans="2:8" ht="14.5">
      <c r="B31" s="27" t="s">
        <v>27</v>
      </c>
      <c r="C31" s="6">
        <f>C30/(C30+C24)</f>
        <v>7.1664102000439656E-2</v>
      </c>
      <c r="D31" s="6">
        <f t="shared" ref="D31:F31" si="6">D30/(D30+D24)</f>
        <v>0</v>
      </c>
      <c r="E31" s="6">
        <f t="shared" si="6"/>
        <v>9.4629156010230184E-2</v>
      </c>
      <c r="F31" s="6">
        <f t="shared" si="6"/>
        <v>5.0933786078098474E-2</v>
      </c>
      <c r="G31" s="159">
        <f>G30/(G30+G24)</f>
        <v>7.0412291467793986E-2</v>
      </c>
      <c r="H31" s="152"/>
    </row>
    <row r="32" spans="2:8" ht="14.5">
      <c r="B32" s="67" t="s">
        <v>28</v>
      </c>
      <c r="C32" s="6">
        <v>0.36</v>
      </c>
      <c r="D32" s="6" t="s">
        <v>29</v>
      </c>
      <c r="E32" s="6">
        <v>0.22</v>
      </c>
      <c r="F32" s="6">
        <v>1</v>
      </c>
      <c r="G32" s="160">
        <v>0.36</v>
      </c>
      <c r="H32" s="162"/>
    </row>
    <row r="33" spans="1:81" thickBot="1">
      <c r="B33" s="66" t="s">
        <v>30</v>
      </c>
      <c r="C33" s="6">
        <v>0.10299999999999999</v>
      </c>
      <c r="D33" s="6">
        <v>0.11700000000000001</v>
      </c>
      <c r="E33" s="6">
        <v>7.8E-2</v>
      </c>
      <c r="F33" s="6">
        <v>0.19</v>
      </c>
      <c r="G33" s="161">
        <v>0.12</v>
      </c>
      <c r="H33" s="152"/>
    </row>
    <row r="34" spans="1:81" ht="6.65" customHeight="1" thickBot="1">
      <c r="B34" s="178"/>
      <c r="C34" s="179"/>
      <c r="D34" s="179"/>
      <c r="E34" s="179"/>
      <c r="F34" s="179"/>
      <c r="G34" s="179"/>
    </row>
    <row r="35" spans="1:81" ht="14.5">
      <c r="A35" s="193"/>
      <c r="B35" s="192" t="s">
        <v>31</v>
      </c>
      <c r="C35" s="191"/>
      <c r="D35" s="191"/>
      <c r="E35" s="191"/>
      <c r="F35" s="191"/>
      <c r="G35" s="191"/>
      <c r="H35" s="152"/>
    </row>
    <row r="36" spans="1:81" s="85" customFormat="1" ht="25">
      <c r="A36" s="111"/>
      <c r="B36" s="44" t="s">
        <v>244</v>
      </c>
      <c r="C36" s="11">
        <v>3.5000000000000003E-2</v>
      </c>
      <c r="D36" s="12">
        <v>1.6E-2</v>
      </c>
      <c r="E36" s="12">
        <v>2.3E-2</v>
      </c>
      <c r="F36" s="12">
        <v>6.0999999999999999E-2</v>
      </c>
      <c r="G36" s="183">
        <v>0.03</v>
      </c>
      <c r="H36" s="152"/>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row>
    <row r="37" spans="1:81" ht="14.5">
      <c r="B37" s="44" t="s">
        <v>243</v>
      </c>
      <c r="C37" s="11">
        <v>3.5499999999999997E-2</v>
      </c>
      <c r="D37" s="12">
        <v>-1.2999999999999999E-2</v>
      </c>
      <c r="E37" s="12">
        <v>1E-3</v>
      </c>
      <c r="F37" s="12">
        <v>0.124</v>
      </c>
      <c r="G37" s="183">
        <v>0.04</v>
      </c>
      <c r="H37" s="152"/>
    </row>
    <row r="38" spans="1:81" ht="14.5">
      <c r="B38" s="107" t="s">
        <v>260</v>
      </c>
      <c r="C38" s="108">
        <v>3.4000000000000002E-2</v>
      </c>
      <c r="D38" s="108">
        <v>3.5999999999999997E-2</v>
      </c>
      <c r="E38" s="108">
        <v>3.5999999999999997E-2</v>
      </c>
      <c r="F38" s="108">
        <v>1.2999999999999999E-2</v>
      </c>
      <c r="G38" s="163">
        <v>3.3000000000000002E-2</v>
      </c>
      <c r="H38" s="152"/>
    </row>
    <row r="39" spans="1:81" ht="14.5">
      <c r="B39" s="44" t="s">
        <v>32</v>
      </c>
      <c r="C39" s="6">
        <v>0.1774</v>
      </c>
      <c r="D39" s="6">
        <v>0.1762</v>
      </c>
      <c r="E39" s="6">
        <v>0.2001</v>
      </c>
      <c r="F39" s="6">
        <v>0.2397</v>
      </c>
      <c r="G39" s="164">
        <v>0.18</v>
      </c>
      <c r="H39" s="152"/>
    </row>
    <row r="40" spans="1:81" ht="14.5">
      <c r="B40" s="107" t="s">
        <v>33</v>
      </c>
      <c r="C40" s="31">
        <v>1016</v>
      </c>
      <c r="D40" s="32">
        <v>41</v>
      </c>
      <c r="E40" s="32">
        <v>104</v>
      </c>
      <c r="F40" s="32">
        <v>57</v>
      </c>
      <c r="G40" s="199">
        <v>1217</v>
      </c>
      <c r="H40" s="166"/>
    </row>
    <row r="41" spans="1:81" ht="25.5" thickBot="1">
      <c r="B41" s="61" t="s">
        <v>34</v>
      </c>
      <c r="C41" s="10">
        <f>(C40/C24)^(1/5)-1</f>
        <v>3.7644351196313375E-2</v>
      </c>
      <c r="D41" s="10">
        <f>(D40/D24)^(1/5)-1</f>
        <v>4.1232726925887642E-2</v>
      </c>
      <c r="E41" s="10">
        <f>(E40/E24)^(1/5)-1</f>
        <v>3.2804243655027099E-2</v>
      </c>
      <c r="F41" s="10">
        <f>(F40/F24)^(1/5)-1</f>
        <v>3.9049821867138679E-3</v>
      </c>
      <c r="G41" s="165">
        <f>(G40/G24)^(1/5)-1</f>
        <v>3.5441225818865663E-2</v>
      </c>
      <c r="H41" s="166"/>
    </row>
    <row r="42" spans="1:81" ht="7.4" customHeight="1" thickBot="1">
      <c r="B42" s="13"/>
      <c r="C42" s="14"/>
      <c r="D42" s="14"/>
      <c r="E42" s="14"/>
      <c r="F42" s="14"/>
      <c r="G42" s="14"/>
    </row>
    <row r="43" spans="1:81" ht="16">
      <c r="B43" s="87" t="s">
        <v>258</v>
      </c>
      <c r="C43" s="88"/>
      <c r="D43" s="88"/>
      <c r="E43" s="88"/>
      <c r="F43" s="88"/>
      <c r="G43" s="88"/>
      <c r="H43" s="152"/>
    </row>
    <row r="44" spans="1:81" ht="14.5">
      <c r="B44" s="67" t="s">
        <v>35</v>
      </c>
      <c r="C44" s="132">
        <v>57106398</v>
      </c>
      <c r="D44" s="132">
        <v>1910543</v>
      </c>
      <c r="E44" s="133">
        <v>5447700</v>
      </c>
      <c r="F44" s="132">
        <v>3131640</v>
      </c>
      <c r="G44" s="196">
        <f>SUM(C44:F44)</f>
        <v>67596281</v>
      </c>
      <c r="H44" s="152"/>
    </row>
    <row r="45" spans="1:81" ht="14.5">
      <c r="B45" s="64" t="s">
        <v>36</v>
      </c>
      <c r="C45" s="134">
        <v>21731409</v>
      </c>
      <c r="D45" s="134">
        <v>711692</v>
      </c>
      <c r="E45" s="134">
        <v>2267814</v>
      </c>
      <c r="F45" s="134">
        <v>1317563</v>
      </c>
      <c r="G45" s="196">
        <f>SUM(C45:F45)</f>
        <v>26028478</v>
      </c>
      <c r="H45" s="152"/>
    </row>
    <row r="46" spans="1:81" ht="14.5">
      <c r="B46" s="27" t="s">
        <v>37</v>
      </c>
      <c r="C46" s="15">
        <f>(C24)/(C45/100000)</f>
        <v>3.8865404447544107</v>
      </c>
      <c r="D46" s="15">
        <f>(D24)/(D45/100000)</f>
        <v>4.7070923939007319</v>
      </c>
      <c r="E46" s="84">
        <f>(E24)/(E45/100000)</f>
        <v>3.9024364432003686</v>
      </c>
      <c r="F46" s="15">
        <f>(F24)/(F45/100000)</f>
        <v>4.2426813746287655</v>
      </c>
      <c r="G46" s="197">
        <f>(G24)/(G45/100000)</f>
        <v>3.9283895124409502</v>
      </c>
      <c r="H46" s="152"/>
    </row>
    <row r="47" spans="1:81" ht="14.5">
      <c r="B47" s="27" t="s">
        <v>38</v>
      </c>
      <c r="C47" s="15">
        <f>C25/(C45/100000)</f>
        <v>2.2819505168762872</v>
      </c>
      <c r="D47" s="15">
        <f t="shared" ref="D47:G47" si="7">D25/(D45/100000)</f>
        <v>2.5291839728421843</v>
      </c>
      <c r="E47" s="84">
        <f t="shared" si="7"/>
        <v>1.9842897168815432</v>
      </c>
      <c r="F47" s="15">
        <f t="shared" si="7"/>
        <v>2.254161660580936</v>
      </c>
      <c r="G47" s="197">
        <f t="shared" si="7"/>
        <v>2.2613692587019494</v>
      </c>
      <c r="H47" s="152"/>
    </row>
    <row r="48" spans="1:81" thickBot="1">
      <c r="B48" s="70" t="s">
        <v>39</v>
      </c>
      <c r="C48" s="98">
        <f>C26/(C45/100000)</f>
        <v>6.168490961630698</v>
      </c>
      <c r="D48" s="98">
        <f>D26/(D45/100000)</f>
        <v>7.2362763667429162</v>
      </c>
      <c r="E48" s="99">
        <f>E26/(E45/100000)</f>
        <v>5.8867261600819116</v>
      </c>
      <c r="F48" s="98">
        <f>F26/(F45/100000)</f>
        <v>6.4968430352097011</v>
      </c>
      <c r="G48" s="198">
        <f>G26/(G45/100000)</f>
        <v>6.1897587711428992</v>
      </c>
      <c r="H48" s="152"/>
    </row>
    <row r="50" spans="2:8" ht="14.65" customHeight="1">
      <c r="B50" s="251" t="s">
        <v>40</v>
      </c>
      <c r="C50" s="251"/>
      <c r="D50" s="251"/>
      <c r="E50" s="251"/>
      <c r="F50" s="251"/>
      <c r="G50" s="251"/>
    </row>
    <row r="51" spans="2:8" ht="15" customHeight="1">
      <c r="B51" s="253"/>
      <c r="C51" s="253"/>
      <c r="D51" s="253"/>
      <c r="E51" s="253"/>
      <c r="F51" s="253"/>
      <c r="G51" s="253"/>
    </row>
    <row r="52" spans="2:8" ht="19" customHeight="1">
      <c r="B52" s="238" t="s">
        <v>1</v>
      </c>
    </row>
    <row r="53" spans="2:8" ht="13.15" customHeight="1" thickBot="1">
      <c r="B53" s="148"/>
    </row>
    <row r="54" spans="2:8" ht="26.5" thickBot="1">
      <c r="B54" s="86" t="s">
        <v>41</v>
      </c>
      <c r="C54" s="86" t="s">
        <v>5</v>
      </c>
      <c r="D54" s="86" t="s">
        <v>6</v>
      </c>
      <c r="E54" s="86" t="s">
        <v>7</v>
      </c>
      <c r="F54" s="86" t="s">
        <v>8</v>
      </c>
      <c r="G54" s="86" t="s">
        <v>9</v>
      </c>
    </row>
    <row r="55" spans="2:8" ht="15.75" customHeight="1">
      <c r="B55" s="29" t="s">
        <v>42</v>
      </c>
      <c r="C55" s="30"/>
      <c r="D55" s="30"/>
      <c r="E55" s="30"/>
      <c r="F55" s="30"/>
      <c r="G55" s="167"/>
      <c r="H55" s="152"/>
    </row>
    <row r="56" spans="2:8" ht="14.5">
      <c r="B56" s="24" t="s">
        <v>26</v>
      </c>
      <c r="C56" s="19">
        <f>C30</f>
        <v>65.2</v>
      </c>
      <c r="D56" s="19">
        <f>D30</f>
        <v>0</v>
      </c>
      <c r="E56" s="19">
        <f>E30</f>
        <v>9.25</v>
      </c>
      <c r="F56" s="19">
        <f>F30</f>
        <v>3</v>
      </c>
      <c r="G56" s="185">
        <f>G30</f>
        <v>77.45</v>
      </c>
      <c r="H56" s="152"/>
    </row>
    <row r="57" spans="2:8" ht="14.5">
      <c r="B57" s="24" t="s">
        <v>43</v>
      </c>
      <c r="C57" s="19">
        <v>87</v>
      </c>
      <c r="D57" s="18">
        <v>6.6</v>
      </c>
      <c r="E57" s="19">
        <v>7.7</v>
      </c>
      <c r="F57" s="19">
        <v>6.3</v>
      </c>
      <c r="G57" s="186">
        <f>SUM(C57:F57)</f>
        <v>107.6</v>
      </c>
      <c r="H57" s="152"/>
    </row>
    <row r="58" spans="2:8" ht="14.5">
      <c r="B58" s="71" t="s">
        <v>44</v>
      </c>
      <c r="C58" s="121">
        <f>C56+C57</f>
        <v>152.19999999999999</v>
      </c>
      <c r="D58" s="121">
        <f t="shared" ref="D58:G58" si="8">D56+D57</f>
        <v>6.6</v>
      </c>
      <c r="E58" s="121">
        <f t="shared" si="8"/>
        <v>16.95</v>
      </c>
      <c r="F58" s="121">
        <f t="shared" si="8"/>
        <v>9.3000000000000007</v>
      </c>
      <c r="G58" s="158">
        <f t="shared" si="8"/>
        <v>185.05</v>
      </c>
      <c r="H58" s="152"/>
    </row>
    <row r="59" spans="2:8" thickBot="1">
      <c r="B59" s="72" t="s">
        <v>45</v>
      </c>
      <c r="C59" s="6">
        <f>C58/(C58+C24)</f>
        <v>0.15268860353130015</v>
      </c>
      <c r="D59" s="6">
        <f>D58/(D58+D24)</f>
        <v>0.16458852867830423</v>
      </c>
      <c r="E59" s="6">
        <f>E58/(E58+E24)</f>
        <v>0.1607396870554765</v>
      </c>
      <c r="F59" s="6">
        <f>F58/(F58+F24)</f>
        <v>0.14263803680981596</v>
      </c>
      <c r="G59" s="168">
        <f>G58/(G58+G24)</f>
        <v>0.1532441720839717</v>
      </c>
      <c r="H59" s="152"/>
    </row>
    <row r="60" spans="2:8" ht="14.5">
      <c r="B60" s="20" t="s">
        <v>46</v>
      </c>
      <c r="C60" s="21"/>
      <c r="D60" s="21"/>
      <c r="E60" s="21"/>
      <c r="F60" s="21"/>
      <c r="G60" s="169"/>
      <c r="H60" s="152"/>
    </row>
    <row r="61" spans="2:8" ht="37.5">
      <c r="B61" s="43" t="s">
        <v>47</v>
      </c>
      <c r="C61" s="33">
        <f>(4.65*(C45/100000))-C24</f>
        <v>165.91051849999997</v>
      </c>
      <c r="D61" s="33">
        <v>0</v>
      </c>
      <c r="E61" s="33">
        <f>(4.65*(E45/100000))-E24</f>
        <v>16.953350999999998</v>
      </c>
      <c r="F61" s="33">
        <f>(4.65*(F45/100000))-F24</f>
        <v>5.3666795000000036</v>
      </c>
      <c r="G61" s="170">
        <v>185</v>
      </c>
      <c r="H61" s="152"/>
    </row>
    <row r="62" spans="2:8" thickBot="1">
      <c r="B62" s="72" t="s">
        <v>45</v>
      </c>
      <c r="C62" s="6">
        <f>C61/(C61+C24)</f>
        <v>0.16418485059044932</v>
      </c>
      <c r="D62" s="6" t="s">
        <v>48</v>
      </c>
      <c r="E62" s="6">
        <f>E61/(E61+E24)</f>
        <v>0.16076635630099606</v>
      </c>
      <c r="F62" s="6">
        <f>F61/(F61+F24)</f>
        <v>8.7595403305641903E-2</v>
      </c>
      <c r="G62" s="171">
        <f>G61/(G61+G24)</f>
        <v>0.15320910973084886</v>
      </c>
      <c r="H62" s="152"/>
    </row>
    <row r="63" spans="2:8" ht="26">
      <c r="B63" s="22" t="s">
        <v>261</v>
      </c>
      <c r="C63" s="21"/>
      <c r="D63" s="21"/>
      <c r="E63" s="21"/>
      <c r="F63" s="21"/>
      <c r="G63" s="169"/>
      <c r="H63" s="152"/>
    </row>
    <row r="64" spans="2:8" ht="14.5">
      <c r="B64" s="100" t="s">
        <v>49</v>
      </c>
      <c r="C64" s="101">
        <f>(C58+C61)/2</f>
        <v>159.05525924999998</v>
      </c>
      <c r="D64" s="101">
        <f>(D58+D61)/2</f>
        <v>3.3</v>
      </c>
      <c r="E64" s="101">
        <f t="shared" ref="E64:G64" si="9">(E58+E61)/2</f>
        <v>16.9516755</v>
      </c>
      <c r="F64" s="101">
        <f t="shared" si="9"/>
        <v>7.3333397500000022</v>
      </c>
      <c r="G64" s="101">
        <f t="shared" si="9"/>
        <v>185.02500000000001</v>
      </c>
      <c r="H64" s="152"/>
    </row>
    <row r="65" spans="2:8" thickBot="1">
      <c r="B65" s="103" t="s">
        <v>50</v>
      </c>
      <c r="C65" s="104">
        <f>C64/(C64+C24)</f>
        <v>0.15847598842739785</v>
      </c>
      <c r="D65" s="104">
        <f>D64/(D64+D24)</f>
        <v>8.9673913043478257E-2</v>
      </c>
      <c r="E65" s="104">
        <f>E64/(E64+E24)</f>
        <v>0.1607530218901074</v>
      </c>
      <c r="F65" s="104">
        <f>F64/(F64+F24)</f>
        <v>0.11597267800488116</v>
      </c>
      <c r="G65" s="172">
        <f>G64/(G64+G24)</f>
        <v>0.15322664127036706</v>
      </c>
      <c r="H65" s="152"/>
    </row>
    <row r="66" spans="2:8" thickTop="1">
      <c r="B66" s="100" t="s">
        <v>51</v>
      </c>
      <c r="C66" s="130">
        <v>264.94670248693274</v>
      </c>
      <c r="D66" s="130">
        <v>5.4599940089753218</v>
      </c>
      <c r="E66" s="130">
        <v>29.336001362764392</v>
      </c>
      <c r="F66" s="131">
        <v>23.703545658223376</v>
      </c>
      <c r="G66" s="135">
        <v>324.69412036940162</v>
      </c>
      <c r="H66" s="152"/>
    </row>
    <row r="67" spans="2:8" thickBot="1">
      <c r="B67" s="103" t="s">
        <v>52</v>
      </c>
      <c r="C67" s="105">
        <v>0.20527528739207251</v>
      </c>
      <c r="D67" s="105">
        <v>0.11752033390104483</v>
      </c>
      <c r="E67" s="105">
        <v>0.22001560765985897</v>
      </c>
      <c r="F67" s="105">
        <v>0.28132029978425083</v>
      </c>
      <c r="G67" s="172">
        <v>0.20866274062997742</v>
      </c>
      <c r="H67" s="152"/>
    </row>
    <row r="68" spans="2:8" thickTop="1">
      <c r="C68" s="147"/>
      <c r="D68" s="147"/>
      <c r="E68" s="147"/>
      <c r="F68" s="147"/>
      <c r="G68" s="147"/>
    </row>
    <row r="69" spans="2:8" ht="14.5">
      <c r="C69" s="147"/>
      <c r="D69" s="147"/>
      <c r="E69" s="147"/>
      <c r="F69" s="147"/>
      <c r="G69" s="147"/>
    </row>
    <row r="70" spans="2:8" ht="14.5">
      <c r="C70" s="147"/>
      <c r="D70" s="147"/>
      <c r="E70" s="147"/>
      <c r="F70" s="147"/>
      <c r="G70" s="147"/>
    </row>
  </sheetData>
  <mergeCells count="10">
    <mergeCell ref="E1:G2"/>
    <mergeCell ref="B1:D2"/>
    <mergeCell ref="B50:B51"/>
    <mergeCell ref="C50:C51"/>
    <mergeCell ref="D50:D51"/>
    <mergeCell ref="E50:E51"/>
    <mergeCell ref="F50:F51"/>
    <mergeCell ref="G50:G51"/>
    <mergeCell ref="F4:G4"/>
    <mergeCell ref="D4:E4"/>
  </mergeCells>
  <conditionalFormatting sqref="C9:F9">
    <cfRule type="aboveAverage" dxfId="36" priority="12"/>
  </conditionalFormatting>
  <conditionalFormatting sqref="C10:F10">
    <cfRule type="aboveAverage" dxfId="35" priority="1" aboveAverage="0"/>
  </conditionalFormatting>
  <conditionalFormatting sqref="C16:F16">
    <cfRule type="aboveAverage" dxfId="34" priority="13"/>
  </conditionalFormatting>
  <conditionalFormatting sqref="C19:F19">
    <cfRule type="aboveAverage" dxfId="33" priority="31" aboveAverage="0"/>
  </conditionalFormatting>
  <conditionalFormatting sqref="C31:F31">
    <cfRule type="aboveAverage" dxfId="32" priority="11"/>
  </conditionalFormatting>
  <conditionalFormatting sqref="C32:F32">
    <cfRule type="aboveAverage" dxfId="31" priority="10"/>
  </conditionalFormatting>
  <conditionalFormatting sqref="C33:F33">
    <cfRule type="aboveAverage" dxfId="30" priority="9"/>
  </conditionalFormatting>
  <conditionalFormatting sqref="C36:F36">
    <cfRule type="aboveAverage" dxfId="29" priority="27" aboveAverage="0"/>
  </conditionalFormatting>
  <conditionalFormatting sqref="C37:F37">
    <cfRule type="aboveAverage" dxfId="28" priority="26" aboveAverage="0"/>
  </conditionalFormatting>
  <conditionalFormatting sqref="C38:F38">
    <cfRule type="aboveAverage" dxfId="27" priority="2"/>
  </conditionalFormatting>
  <conditionalFormatting sqref="C39:F39">
    <cfRule type="aboveAverage" dxfId="26" priority="8"/>
  </conditionalFormatting>
  <conditionalFormatting sqref="C41:F41">
    <cfRule type="aboveAverage" dxfId="25" priority="7" aboveAverage="0"/>
  </conditionalFormatting>
  <conditionalFormatting sqref="C46:F46">
    <cfRule type="aboveAverage" dxfId="24" priority="23" aboveAverage="0"/>
  </conditionalFormatting>
  <conditionalFormatting sqref="C47:F47">
    <cfRule type="aboveAverage" dxfId="23" priority="14" aboveAverage="0"/>
  </conditionalFormatting>
  <conditionalFormatting sqref="C48:F48">
    <cfRule type="aboveAverage" dxfId="22" priority="22" aboveAverage="0"/>
  </conditionalFormatting>
  <conditionalFormatting sqref="C59:F59">
    <cfRule type="aboveAverage" dxfId="21" priority="6"/>
  </conditionalFormatting>
  <conditionalFormatting sqref="C62:F62">
    <cfRule type="aboveAverage" dxfId="20" priority="5"/>
  </conditionalFormatting>
  <conditionalFormatting sqref="C65:F65">
    <cfRule type="aboveAverage" dxfId="19" priority="4"/>
  </conditionalFormatting>
  <conditionalFormatting sqref="C67:F67">
    <cfRule type="aboveAverage" dxfId="18" priority="3"/>
  </conditionalFormatting>
  <pageMargins left="0.7" right="0.7" top="0.75" bottom="0.75" header="0.3" footer="0.3"/>
  <pageSetup paperSize="9" orientation="portrait" r:id="rId1"/>
  <ignoredErrors>
    <ignoredError sqref="G19 G21 G16" formula="1"/>
    <ignoredError sqref="D6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F1CD-1FB5-4852-A1C6-BE4791C4AAE7}">
  <dimension ref="A1:EI69"/>
  <sheetViews>
    <sheetView zoomScale="85" zoomScaleNormal="85" workbookViewId="0">
      <pane ySplit="7" topLeftCell="A8" activePane="bottomLeft" state="frozen"/>
      <selection pane="bottomLeft" activeCell="Z13" sqref="Z13"/>
    </sheetView>
  </sheetViews>
  <sheetFormatPr defaultRowHeight="14.5"/>
  <cols>
    <col min="1" max="1" width="3.7265625" style="111" customWidth="1"/>
    <col min="2" max="2" width="67.26953125" style="137" customWidth="1"/>
    <col min="3" max="5" width="12.54296875" style="138" customWidth="1"/>
    <col min="6" max="6" width="13.54296875" style="138" customWidth="1"/>
    <col min="7" max="7" width="12.54296875" style="138" customWidth="1"/>
    <col min="8" max="11" width="12.7265625" style="55" customWidth="1"/>
    <col min="12" max="13" width="11.26953125" style="55" customWidth="1"/>
    <col min="14" max="14" width="12.7265625" style="55" customWidth="1"/>
    <col min="15" max="15" width="9.7265625" style="111" customWidth="1"/>
    <col min="16" max="16" width="11.54296875" style="111" customWidth="1"/>
    <col min="17" max="17" width="9.26953125" style="111" customWidth="1"/>
    <col min="18" max="18" width="14.7265625" style="55" customWidth="1"/>
    <col min="19" max="16384" width="8.7265625" style="111"/>
  </cols>
  <sheetData>
    <row r="1" spans="2:19" ht="36" customHeight="1">
      <c r="B1" s="251" t="s">
        <v>0</v>
      </c>
      <c r="C1" s="252"/>
      <c r="D1" s="252"/>
      <c r="E1" s="250" t="e" vm="2">
        <v>#VALUE!</v>
      </c>
      <c r="F1" s="250"/>
      <c r="G1" s="250"/>
      <c r="H1" s="111"/>
      <c r="I1" s="111"/>
      <c r="J1" s="111"/>
      <c r="K1" s="111"/>
      <c r="L1" s="111"/>
      <c r="M1" s="111"/>
      <c r="N1" s="111"/>
      <c r="R1" s="111"/>
    </row>
    <row r="2" spans="2:19" ht="36.65" customHeight="1">
      <c r="B2" s="251"/>
      <c r="C2" s="252"/>
      <c r="D2" s="252"/>
      <c r="E2" s="250"/>
      <c r="F2" s="250"/>
      <c r="G2" s="250"/>
      <c r="H2" s="142"/>
      <c r="I2" s="111"/>
      <c r="J2" s="111"/>
      <c r="K2" s="111"/>
      <c r="L2" s="111"/>
      <c r="M2" s="111"/>
      <c r="N2" s="111"/>
      <c r="R2" s="111"/>
    </row>
    <row r="3" spans="2:19" ht="14.5" customHeight="1">
      <c r="B3" s="139" t="s">
        <v>1</v>
      </c>
      <c r="H3" s="111"/>
      <c r="I3" s="111"/>
      <c r="J3" s="111"/>
      <c r="K3" s="111"/>
      <c r="L3" s="111"/>
      <c r="M3" s="111"/>
      <c r="N3" s="111"/>
      <c r="R3" s="111"/>
    </row>
    <row r="4" spans="2:19">
      <c r="D4" s="270" t="s">
        <v>2</v>
      </c>
      <c r="E4" s="270"/>
      <c r="F4" s="269" t="s">
        <v>3</v>
      </c>
      <c r="G4" s="269"/>
      <c r="H4" s="111"/>
      <c r="I4" s="111"/>
      <c r="J4" s="111"/>
      <c r="K4" s="111"/>
      <c r="L4" s="111"/>
      <c r="M4" s="111"/>
      <c r="N4" s="111"/>
      <c r="R4" s="111"/>
    </row>
    <row r="5" spans="2:19" ht="4" customHeight="1" thickBot="1">
      <c r="B5" s="173"/>
      <c r="C5" s="173"/>
      <c r="D5" s="173"/>
      <c r="E5" s="146"/>
      <c r="F5" s="174"/>
      <c r="L5" s="111"/>
      <c r="M5" s="111"/>
      <c r="N5" s="111"/>
      <c r="R5" s="111"/>
    </row>
    <row r="6" spans="2:19" ht="22" customHeight="1" thickBot="1">
      <c r="C6" s="264" t="s">
        <v>5</v>
      </c>
      <c r="D6" s="265"/>
      <c r="E6" s="265"/>
      <c r="F6" s="265"/>
      <c r="G6" s="265"/>
      <c r="H6" s="265"/>
      <c r="I6" s="265"/>
      <c r="J6" s="265"/>
      <c r="K6" s="266"/>
      <c r="L6" s="267" t="s">
        <v>7</v>
      </c>
      <c r="M6" s="268"/>
      <c r="N6" s="268"/>
      <c r="O6" s="267" t="s">
        <v>8</v>
      </c>
      <c r="P6" s="268"/>
      <c r="Q6" s="268"/>
      <c r="R6" s="86" t="s">
        <v>53</v>
      </c>
    </row>
    <row r="7" spans="2:19" ht="40.15" customHeight="1" thickBot="1">
      <c r="B7" s="86" t="s">
        <v>4</v>
      </c>
      <c r="C7" s="86" t="s">
        <v>54</v>
      </c>
      <c r="D7" s="86" t="s">
        <v>55</v>
      </c>
      <c r="E7" s="86" t="s">
        <v>56</v>
      </c>
      <c r="F7" s="86" t="s">
        <v>57</v>
      </c>
      <c r="G7" s="86" t="s">
        <v>58</v>
      </c>
      <c r="H7" s="86" t="s">
        <v>59</v>
      </c>
      <c r="I7" s="86" t="s">
        <v>60</v>
      </c>
      <c r="J7" s="86" t="s">
        <v>61</v>
      </c>
      <c r="K7" s="86" t="s">
        <v>62</v>
      </c>
      <c r="L7" s="86" t="s">
        <v>63</v>
      </c>
      <c r="M7" s="86" t="s">
        <v>64</v>
      </c>
      <c r="N7" s="86" t="s">
        <v>65</v>
      </c>
      <c r="O7" s="86" t="s">
        <v>66</v>
      </c>
      <c r="P7" s="86" t="s">
        <v>67</v>
      </c>
      <c r="Q7" s="86" t="s">
        <v>68</v>
      </c>
      <c r="R7" s="86" t="s">
        <v>69</v>
      </c>
    </row>
    <row r="8" spans="2:19" ht="15" thickBot="1">
      <c r="B8" s="74" t="s">
        <v>10</v>
      </c>
      <c r="C8" s="35">
        <v>5</v>
      </c>
      <c r="D8" s="35">
        <v>7</v>
      </c>
      <c r="E8" s="35">
        <v>8</v>
      </c>
      <c r="F8" s="35">
        <v>2</v>
      </c>
      <c r="G8" s="35">
        <v>3</v>
      </c>
      <c r="H8" s="35">
        <v>7</v>
      </c>
      <c r="I8" s="35">
        <v>9</v>
      </c>
      <c r="J8" s="35">
        <v>6</v>
      </c>
      <c r="K8" s="35">
        <v>3</v>
      </c>
      <c r="L8" s="78">
        <v>3</v>
      </c>
      <c r="M8" s="78">
        <v>1</v>
      </c>
      <c r="N8" s="78">
        <v>1</v>
      </c>
      <c r="O8" s="78">
        <v>1</v>
      </c>
      <c r="P8" s="78">
        <v>1</v>
      </c>
      <c r="Q8" s="78">
        <v>1</v>
      </c>
      <c r="R8" s="144">
        <f>'UK Nations CO census 2023'!G7</f>
        <v>60</v>
      </c>
      <c r="S8" s="152"/>
    </row>
    <row r="9" spans="2:19">
      <c r="B9" s="87" t="s">
        <v>11</v>
      </c>
      <c r="C9" s="112"/>
      <c r="D9" s="112"/>
      <c r="E9" s="112"/>
      <c r="F9" s="112"/>
      <c r="G9" s="112"/>
      <c r="H9" s="112"/>
      <c r="I9" s="112"/>
      <c r="J9" s="112"/>
      <c r="K9" s="112"/>
      <c r="L9" s="112"/>
      <c r="M9" s="112"/>
      <c r="N9" s="112"/>
      <c r="O9" s="112"/>
      <c r="P9" s="112"/>
      <c r="Q9" s="112"/>
      <c r="R9" s="96"/>
      <c r="S9" s="152"/>
    </row>
    <row r="10" spans="2:19" ht="28.9" customHeight="1" thickBot="1">
      <c r="B10" s="188" t="s">
        <v>262</v>
      </c>
      <c r="C10" s="123">
        <v>1</v>
      </c>
      <c r="D10" s="123">
        <v>1</v>
      </c>
      <c r="E10" s="123">
        <v>0.63</v>
      </c>
      <c r="F10" s="123" t="s">
        <v>13</v>
      </c>
      <c r="G10" s="123" t="s">
        <v>13</v>
      </c>
      <c r="H10" s="123">
        <v>0.86</v>
      </c>
      <c r="I10" s="123">
        <v>1</v>
      </c>
      <c r="J10" s="123">
        <v>1</v>
      </c>
      <c r="K10" s="123" t="s">
        <v>13</v>
      </c>
      <c r="L10" s="123" t="s">
        <v>13</v>
      </c>
      <c r="M10" s="123" t="s">
        <v>13</v>
      </c>
      <c r="N10" s="123" t="s">
        <v>13</v>
      </c>
      <c r="O10" s="123" t="s">
        <v>13</v>
      </c>
      <c r="P10" s="123" t="s">
        <v>13</v>
      </c>
      <c r="Q10" s="123" t="s">
        <v>13</v>
      </c>
      <c r="R10" s="181">
        <f>'UK Nations CO census 2023'!G9</f>
        <v>0.84</v>
      </c>
      <c r="S10" s="152"/>
    </row>
    <row r="11" spans="2:19" ht="12" customHeight="1" thickBot="1">
      <c r="B11" s="5"/>
      <c r="C11" s="175"/>
      <c r="D11" s="175"/>
      <c r="E11" s="175"/>
      <c r="F11" s="175"/>
      <c r="G11" s="175"/>
      <c r="O11" s="55"/>
      <c r="P11" s="55"/>
      <c r="Q11" s="55"/>
      <c r="R11" s="176"/>
    </row>
    <row r="12" spans="2:19">
      <c r="B12" s="93" t="s">
        <v>15</v>
      </c>
      <c r="C12" s="115"/>
      <c r="D12" s="115"/>
      <c r="E12" s="115"/>
      <c r="F12" s="115"/>
      <c r="G12" s="115"/>
      <c r="H12" s="115"/>
      <c r="I12" s="115"/>
      <c r="J12" s="115"/>
      <c r="K12" s="115"/>
      <c r="L12" s="115"/>
      <c r="M12" s="115"/>
      <c r="N12" s="115"/>
      <c r="O12" s="115"/>
      <c r="P12" s="115"/>
      <c r="Q12" s="115"/>
      <c r="R12" s="95"/>
    </row>
    <row r="13" spans="2:19">
      <c r="B13" s="90" t="s">
        <v>16</v>
      </c>
      <c r="C13" s="116"/>
      <c r="D13" s="116"/>
      <c r="E13" s="116"/>
      <c r="F13" s="116"/>
      <c r="G13" s="116"/>
      <c r="H13" s="116"/>
      <c r="I13" s="116"/>
      <c r="J13" s="116"/>
      <c r="K13" s="116"/>
      <c r="L13" s="116"/>
      <c r="M13" s="116"/>
      <c r="N13" s="116"/>
      <c r="O13" s="116"/>
      <c r="P13" s="116"/>
      <c r="Q13" s="116"/>
      <c r="R13" s="92"/>
    </row>
    <row r="14" spans="2:19">
      <c r="B14" s="27" t="s">
        <v>17</v>
      </c>
      <c r="C14" s="41">
        <v>67</v>
      </c>
      <c r="D14" s="41">
        <v>114.5</v>
      </c>
      <c r="E14" s="41">
        <v>165.5</v>
      </c>
      <c r="F14" s="41">
        <v>43</v>
      </c>
      <c r="G14" s="41">
        <v>118.5</v>
      </c>
      <c r="H14" s="41">
        <v>148</v>
      </c>
      <c r="I14" s="41">
        <v>107</v>
      </c>
      <c r="J14" s="41">
        <v>90.5</v>
      </c>
      <c r="K14" s="41">
        <v>88</v>
      </c>
      <c r="L14" s="41">
        <v>26</v>
      </c>
      <c r="M14" s="41">
        <v>29</v>
      </c>
      <c r="N14" s="41">
        <v>41</v>
      </c>
      <c r="O14" s="41">
        <v>9.5</v>
      </c>
      <c r="P14" s="41">
        <v>41</v>
      </c>
      <c r="Q14" s="53">
        <v>18.5</v>
      </c>
      <c r="R14" s="144">
        <f>'UK Nations CO census 2023'!G14</f>
        <v>1145</v>
      </c>
      <c r="S14" s="152"/>
    </row>
    <row r="15" spans="2:19">
      <c r="B15" s="64" t="s">
        <v>241</v>
      </c>
      <c r="C15" s="24">
        <v>14</v>
      </c>
      <c r="D15" s="24">
        <v>8</v>
      </c>
      <c r="E15" s="38">
        <v>15.5</v>
      </c>
      <c r="F15" s="24"/>
      <c r="G15" s="24">
        <v>6</v>
      </c>
      <c r="H15" s="24">
        <v>15</v>
      </c>
      <c r="I15" s="24">
        <v>5</v>
      </c>
      <c r="J15" s="38">
        <v>12.5</v>
      </c>
      <c r="K15" s="24">
        <v>5</v>
      </c>
      <c r="L15" s="43">
        <v>2</v>
      </c>
      <c r="M15" s="43"/>
      <c r="N15" s="43">
        <v>3</v>
      </c>
      <c r="O15" s="38">
        <v>4.5</v>
      </c>
      <c r="P15" s="43">
        <v>5</v>
      </c>
      <c r="Q15" s="38">
        <v>3.5</v>
      </c>
      <c r="R15" s="144">
        <f>'UK Nations CO census 2023'!G15</f>
        <v>107</v>
      </c>
      <c r="S15" s="152"/>
    </row>
    <row r="16" spans="2:19" ht="15" thickBot="1">
      <c r="B16" s="65" t="s">
        <v>18</v>
      </c>
      <c r="C16" s="123">
        <f t="shared" ref="C16:K16" si="0">C15/C14</f>
        <v>0.20895522388059701</v>
      </c>
      <c r="D16" s="123">
        <f t="shared" si="0"/>
        <v>6.9868995633187769E-2</v>
      </c>
      <c r="E16" s="123">
        <f t="shared" si="0"/>
        <v>9.3655589123867067E-2</v>
      </c>
      <c r="F16" s="123">
        <f t="shared" si="0"/>
        <v>0</v>
      </c>
      <c r="G16" s="123">
        <f t="shared" si="0"/>
        <v>5.0632911392405063E-2</v>
      </c>
      <c r="H16" s="123">
        <f t="shared" si="0"/>
        <v>0.10135135135135136</v>
      </c>
      <c r="I16" s="123">
        <f t="shared" si="0"/>
        <v>4.6728971962616821E-2</v>
      </c>
      <c r="J16" s="123">
        <f t="shared" si="0"/>
        <v>0.13812154696132597</v>
      </c>
      <c r="K16" s="123">
        <f t="shared" si="0"/>
        <v>5.6818181818181816E-2</v>
      </c>
      <c r="L16" s="123">
        <f t="shared" ref="L16:Q16" si="1">L15/L14</f>
        <v>7.6923076923076927E-2</v>
      </c>
      <c r="M16" s="123">
        <f t="shared" si="1"/>
        <v>0</v>
      </c>
      <c r="N16" s="123">
        <f t="shared" si="1"/>
        <v>7.3170731707317069E-2</v>
      </c>
      <c r="O16" s="123">
        <f>O15/O14</f>
        <v>0.47368421052631576</v>
      </c>
      <c r="P16" s="123">
        <f t="shared" si="1"/>
        <v>0.12195121951219512</v>
      </c>
      <c r="Q16" s="123">
        <f t="shared" si="1"/>
        <v>0.1891891891891892</v>
      </c>
      <c r="R16" s="153">
        <f>'UK Nations CO census 2023'!G16</f>
        <v>9.344978165938865E-2</v>
      </c>
      <c r="S16" s="152"/>
    </row>
    <row r="17" spans="2:19">
      <c r="B17" s="62" t="s">
        <v>19</v>
      </c>
      <c r="C17" s="124">
        <v>13.5</v>
      </c>
      <c r="D17" s="36">
        <v>6</v>
      </c>
      <c r="E17" s="37">
        <v>3</v>
      </c>
      <c r="F17" s="36">
        <v>3</v>
      </c>
      <c r="G17" s="36">
        <v>6</v>
      </c>
      <c r="H17" s="124">
        <v>9.5</v>
      </c>
      <c r="I17" s="36">
        <v>29</v>
      </c>
      <c r="J17" s="36">
        <v>21</v>
      </c>
      <c r="K17" s="36">
        <v>13</v>
      </c>
      <c r="L17" s="36">
        <v>0</v>
      </c>
      <c r="M17" s="36">
        <v>3</v>
      </c>
      <c r="N17" s="36">
        <v>0</v>
      </c>
      <c r="O17" s="36">
        <v>0</v>
      </c>
      <c r="P17" s="76">
        <v>1</v>
      </c>
      <c r="Q17" s="77">
        <v>3</v>
      </c>
      <c r="R17" s="154">
        <f>'UK Nations CO census 2023'!G17</f>
        <v>119</v>
      </c>
      <c r="S17" s="152"/>
    </row>
    <row r="18" spans="2:19">
      <c r="B18" s="27" t="s">
        <v>20</v>
      </c>
      <c r="C18" s="43">
        <v>33</v>
      </c>
      <c r="D18" s="43">
        <v>42</v>
      </c>
      <c r="E18" s="43">
        <v>164</v>
      </c>
      <c r="F18" s="43">
        <v>13</v>
      </c>
      <c r="G18" s="43">
        <v>57</v>
      </c>
      <c r="H18" s="43">
        <v>46</v>
      </c>
      <c r="I18" s="43">
        <v>42</v>
      </c>
      <c r="J18" s="43">
        <v>24</v>
      </c>
      <c r="K18" s="43">
        <v>41</v>
      </c>
      <c r="L18" s="24">
        <v>4</v>
      </c>
      <c r="M18" s="24">
        <v>10</v>
      </c>
      <c r="N18" s="24">
        <v>23</v>
      </c>
      <c r="O18" s="43">
        <v>3</v>
      </c>
      <c r="P18" s="262">
        <v>25</v>
      </c>
      <c r="Q18" s="263"/>
      <c r="R18" s="144">
        <f>'UK Nations CO census 2023'!G18</f>
        <v>547</v>
      </c>
      <c r="S18" s="200" t="s">
        <v>240</v>
      </c>
    </row>
    <row r="19" spans="2:19" ht="16.5" customHeight="1">
      <c r="B19" s="189" t="s">
        <v>21</v>
      </c>
      <c r="C19" s="243">
        <f>C18/(C21-C17)</f>
        <v>0.33</v>
      </c>
      <c r="D19" s="243">
        <f t="shared" ref="D19:O19" si="2">D18/(D21-D17)</f>
        <v>0.26837060702875398</v>
      </c>
      <c r="E19" s="243">
        <f t="shared" si="2"/>
        <v>0.49772382397572079</v>
      </c>
      <c r="F19" s="243">
        <f t="shared" si="2"/>
        <v>0.23214285714285715</v>
      </c>
      <c r="G19" s="243">
        <f t="shared" si="2"/>
        <v>0.3247863247863248</v>
      </c>
      <c r="H19" s="243">
        <f t="shared" si="2"/>
        <v>0.23711340206185566</v>
      </c>
      <c r="I19" s="243">
        <f t="shared" si="2"/>
        <v>0.28187919463087246</v>
      </c>
      <c r="J19" s="243">
        <f t="shared" si="2"/>
        <v>0.20960698689956331</v>
      </c>
      <c r="K19" s="243">
        <f t="shared" si="2"/>
        <v>0.31782945736434109</v>
      </c>
      <c r="L19" s="243">
        <f t="shared" si="2"/>
        <v>0.13333333333333333</v>
      </c>
      <c r="M19" s="243">
        <f t="shared" si="2"/>
        <v>0.25641025641025639</v>
      </c>
      <c r="N19" s="243">
        <f t="shared" si="2"/>
        <v>0.359375</v>
      </c>
      <c r="O19" s="243">
        <f t="shared" si="2"/>
        <v>0.24</v>
      </c>
      <c r="P19" s="258">
        <f>P18/(N18+P14+Q14)</f>
        <v>0.30303030303030304</v>
      </c>
      <c r="Q19" s="259"/>
      <c r="R19" s="244">
        <f>'UK Nations CO census 2023'!G19</f>
        <v>0.32328605200945626</v>
      </c>
      <c r="S19" s="152"/>
    </row>
    <row r="20" spans="2:19">
      <c r="B20" s="67" t="s">
        <v>22</v>
      </c>
      <c r="C20" s="25">
        <v>43</v>
      </c>
      <c r="D20" s="25">
        <v>50</v>
      </c>
      <c r="E20" s="25">
        <v>157</v>
      </c>
      <c r="F20" s="25">
        <v>29</v>
      </c>
      <c r="G20" s="25">
        <v>83</v>
      </c>
      <c r="H20" s="25">
        <v>76</v>
      </c>
      <c r="I20" s="25">
        <v>45</v>
      </c>
      <c r="J20" s="25">
        <v>29</v>
      </c>
      <c r="K20" s="25">
        <v>39</v>
      </c>
      <c r="L20" s="71">
        <v>9</v>
      </c>
      <c r="M20" s="71">
        <v>21</v>
      </c>
      <c r="N20" s="71">
        <v>20</v>
      </c>
      <c r="O20" s="71">
        <v>10</v>
      </c>
      <c r="P20" s="71">
        <v>9</v>
      </c>
      <c r="Q20" s="79">
        <v>14</v>
      </c>
      <c r="R20" s="144">
        <f>'UK Nations CO census 2023'!G20</f>
        <v>654</v>
      </c>
      <c r="S20" s="152"/>
    </row>
    <row r="21" spans="2:19">
      <c r="B21" s="46" t="s">
        <v>242</v>
      </c>
      <c r="C21" s="49">
        <f>SUM(C14+C17+C18)</f>
        <v>113.5</v>
      </c>
      <c r="D21" s="49">
        <f t="shared" ref="D21:O21" si="3">SUM(D14+D17+D18)</f>
        <v>162.5</v>
      </c>
      <c r="E21" s="49">
        <f t="shared" si="3"/>
        <v>332.5</v>
      </c>
      <c r="F21" s="49">
        <f t="shared" si="3"/>
        <v>59</v>
      </c>
      <c r="G21" s="49">
        <f t="shared" si="3"/>
        <v>181.5</v>
      </c>
      <c r="H21" s="49">
        <f t="shared" si="3"/>
        <v>203.5</v>
      </c>
      <c r="I21" s="49">
        <f t="shared" si="3"/>
        <v>178</v>
      </c>
      <c r="J21" s="49">
        <f t="shared" si="3"/>
        <v>135.5</v>
      </c>
      <c r="K21" s="49">
        <f t="shared" si="3"/>
        <v>142</v>
      </c>
      <c r="L21" s="49">
        <f t="shared" si="3"/>
        <v>30</v>
      </c>
      <c r="M21" s="49">
        <f t="shared" si="3"/>
        <v>42</v>
      </c>
      <c r="N21" s="49">
        <f t="shared" si="3"/>
        <v>64</v>
      </c>
      <c r="O21" s="128">
        <f t="shared" si="3"/>
        <v>12.5</v>
      </c>
      <c r="P21" s="260">
        <f>P17+Q17+P18+P14+Q14</f>
        <v>88.5</v>
      </c>
      <c r="Q21" s="261"/>
      <c r="R21" s="155">
        <f>'UK Nations CO census 2023'!G21</f>
        <v>1811</v>
      </c>
      <c r="S21" s="152"/>
    </row>
    <row r="22" spans="2:19">
      <c r="B22" s="75" t="s">
        <v>263</v>
      </c>
      <c r="C22" s="50">
        <f>C14+C20</f>
        <v>110</v>
      </c>
      <c r="D22" s="50">
        <f t="shared" ref="D22:Q22" si="4">D14+D20</f>
        <v>164.5</v>
      </c>
      <c r="E22" s="50">
        <f t="shared" si="4"/>
        <v>322.5</v>
      </c>
      <c r="F22" s="50">
        <f t="shared" si="4"/>
        <v>72</v>
      </c>
      <c r="G22" s="50">
        <f t="shared" si="4"/>
        <v>201.5</v>
      </c>
      <c r="H22" s="50">
        <f t="shared" si="4"/>
        <v>224</v>
      </c>
      <c r="I22" s="50">
        <f t="shared" si="4"/>
        <v>152</v>
      </c>
      <c r="J22" s="50">
        <f t="shared" si="4"/>
        <v>119.5</v>
      </c>
      <c r="K22" s="50">
        <f t="shared" si="4"/>
        <v>127</v>
      </c>
      <c r="L22" s="50">
        <f t="shared" si="4"/>
        <v>35</v>
      </c>
      <c r="M22" s="50">
        <f t="shared" si="4"/>
        <v>50</v>
      </c>
      <c r="N22" s="50">
        <f t="shared" si="4"/>
        <v>61</v>
      </c>
      <c r="O22" s="54">
        <f t="shared" si="4"/>
        <v>19.5</v>
      </c>
      <c r="P22" s="54">
        <f t="shared" si="4"/>
        <v>50</v>
      </c>
      <c r="Q22" s="60">
        <f t="shared" si="4"/>
        <v>32.5</v>
      </c>
      <c r="R22" s="144">
        <f>'UK Nations CO census 2023'!G22</f>
        <v>1799</v>
      </c>
      <c r="S22" s="152"/>
    </row>
    <row r="23" spans="2:19">
      <c r="B23" s="119" t="s">
        <v>23</v>
      </c>
      <c r="C23" s="112"/>
      <c r="D23" s="112"/>
      <c r="E23" s="112"/>
      <c r="F23" s="112"/>
      <c r="G23" s="112"/>
      <c r="H23" s="112"/>
      <c r="I23" s="112"/>
      <c r="J23" s="112"/>
      <c r="K23" s="112"/>
      <c r="L23" s="112"/>
      <c r="M23" s="112"/>
      <c r="N23" s="112"/>
      <c r="O23" s="112"/>
      <c r="P23" s="112"/>
      <c r="Q23" s="112"/>
      <c r="R23" s="182"/>
      <c r="S23" s="152"/>
    </row>
    <row r="24" spans="2:19">
      <c r="B24" s="27" t="s">
        <v>17</v>
      </c>
      <c r="C24" s="38">
        <v>63.9</v>
      </c>
      <c r="D24" s="38">
        <v>96.4</v>
      </c>
      <c r="E24" s="38">
        <v>141.69999999999999</v>
      </c>
      <c r="F24" s="38">
        <v>42.4</v>
      </c>
      <c r="G24" s="38">
        <v>105.4</v>
      </c>
      <c r="H24" s="38">
        <v>129.1</v>
      </c>
      <c r="I24" s="38">
        <v>99.4</v>
      </c>
      <c r="J24" s="38">
        <v>86.7</v>
      </c>
      <c r="K24" s="38">
        <v>79.8</v>
      </c>
      <c r="L24" s="41">
        <v>23.8</v>
      </c>
      <c r="M24" s="41">
        <v>26.9</v>
      </c>
      <c r="N24" s="41">
        <v>37.799999999999997</v>
      </c>
      <c r="O24" s="41">
        <v>8.6999999999999993</v>
      </c>
      <c r="P24" s="41">
        <v>33.4</v>
      </c>
      <c r="Q24" s="53">
        <v>13.8</v>
      </c>
      <c r="R24" s="156">
        <f>'UK Nations CO census 2023'!G24</f>
        <v>1022.5</v>
      </c>
      <c r="S24" s="152"/>
    </row>
    <row r="25" spans="2:19">
      <c r="B25" s="27" t="s">
        <v>22</v>
      </c>
      <c r="C25" s="38">
        <v>38.700000000000003</v>
      </c>
      <c r="D25" s="38">
        <v>45</v>
      </c>
      <c r="E25" s="38">
        <v>141.30000000000001</v>
      </c>
      <c r="F25" s="38">
        <v>26.1</v>
      </c>
      <c r="G25" s="38">
        <v>74.7</v>
      </c>
      <c r="H25" s="38">
        <v>68.400000000000006</v>
      </c>
      <c r="I25" s="38">
        <v>40.5</v>
      </c>
      <c r="J25" s="38">
        <v>26.1</v>
      </c>
      <c r="K25" s="38">
        <v>35.1</v>
      </c>
      <c r="L25" s="41">
        <v>8.1</v>
      </c>
      <c r="M25" s="41">
        <v>18.899999999999999</v>
      </c>
      <c r="N25" s="41">
        <v>18</v>
      </c>
      <c r="O25" s="41">
        <v>9</v>
      </c>
      <c r="P25" s="41">
        <v>8.1</v>
      </c>
      <c r="Q25" s="53">
        <v>12.6</v>
      </c>
      <c r="R25" s="144">
        <f>'UK Nations CO census 2023'!G25</f>
        <v>588.6</v>
      </c>
      <c r="S25" s="152"/>
    </row>
    <row r="26" spans="2:19">
      <c r="B26" s="27" t="s">
        <v>259</v>
      </c>
      <c r="C26" s="38">
        <f>C24+C25</f>
        <v>102.6</v>
      </c>
      <c r="D26" s="38">
        <f t="shared" ref="D26:Q26" si="5">D24+D25</f>
        <v>141.4</v>
      </c>
      <c r="E26" s="38">
        <f t="shared" si="5"/>
        <v>283</v>
      </c>
      <c r="F26" s="38">
        <f t="shared" si="5"/>
        <v>68.5</v>
      </c>
      <c r="G26" s="38">
        <f t="shared" si="5"/>
        <v>180.10000000000002</v>
      </c>
      <c r="H26" s="38">
        <f t="shared" si="5"/>
        <v>197.5</v>
      </c>
      <c r="I26" s="38">
        <f t="shared" si="5"/>
        <v>139.9</v>
      </c>
      <c r="J26" s="38">
        <f t="shared" si="5"/>
        <v>112.80000000000001</v>
      </c>
      <c r="K26" s="38">
        <f t="shared" si="5"/>
        <v>114.9</v>
      </c>
      <c r="L26" s="38">
        <f t="shared" si="5"/>
        <v>31.9</v>
      </c>
      <c r="M26" s="38">
        <f t="shared" si="5"/>
        <v>45.8</v>
      </c>
      <c r="N26" s="38">
        <f t="shared" si="5"/>
        <v>55.8</v>
      </c>
      <c r="O26" s="38">
        <f t="shared" si="5"/>
        <v>17.7</v>
      </c>
      <c r="P26" s="38">
        <f t="shared" ref="P26" si="6">P24+P25</f>
        <v>41.5</v>
      </c>
      <c r="Q26" s="45">
        <f t="shared" si="5"/>
        <v>26.4</v>
      </c>
      <c r="R26" s="157">
        <f>'UK Nations CO census 2023'!G26</f>
        <v>1611.1</v>
      </c>
      <c r="S26" s="152"/>
    </row>
    <row r="27" spans="2:19" ht="15" thickBot="1">
      <c r="B27" s="66" t="s">
        <v>24</v>
      </c>
      <c r="C27" s="39">
        <f>C24/(C24+C25)</f>
        <v>0.6228070175438597</v>
      </c>
      <c r="D27" s="39">
        <f t="shared" ref="D27:Q27" si="7">D24/(D24+D25)</f>
        <v>0.68175388967468176</v>
      </c>
      <c r="E27" s="39">
        <f t="shared" si="7"/>
        <v>0.50070671378091869</v>
      </c>
      <c r="F27" s="39">
        <f t="shared" si="7"/>
        <v>0.618978102189781</v>
      </c>
      <c r="G27" s="39">
        <f t="shared" si="7"/>
        <v>0.58523042754025534</v>
      </c>
      <c r="H27" s="39">
        <f t="shared" si="7"/>
        <v>0.65367088607594936</v>
      </c>
      <c r="I27" s="39">
        <f t="shared" si="7"/>
        <v>0.71050750536097218</v>
      </c>
      <c r="J27" s="39">
        <f t="shared" si="7"/>
        <v>0.7686170212765957</v>
      </c>
      <c r="K27" s="39">
        <f t="shared" si="7"/>
        <v>0.69451697127937329</v>
      </c>
      <c r="L27" s="39">
        <f t="shared" si="7"/>
        <v>0.74608150470219436</v>
      </c>
      <c r="M27" s="39">
        <f t="shared" si="7"/>
        <v>0.5873362445414847</v>
      </c>
      <c r="N27" s="39">
        <f t="shared" si="7"/>
        <v>0.67741935483870963</v>
      </c>
      <c r="O27" s="39">
        <f t="shared" si="7"/>
        <v>0.49152542372881353</v>
      </c>
      <c r="P27" s="39">
        <f t="shared" ref="P27" si="8">P24/(P24+P25)</f>
        <v>0.80481927710843371</v>
      </c>
      <c r="Q27" s="42">
        <f t="shared" si="7"/>
        <v>0.52272727272727282</v>
      </c>
      <c r="R27" s="168">
        <f>'UK Nations CO census 2023'!G27</f>
        <v>0.63465954937620261</v>
      </c>
      <c r="S27" s="152"/>
    </row>
    <row r="28" spans="2:19" ht="6.65" customHeight="1" thickBot="1">
      <c r="B28" s="5"/>
      <c r="C28" s="7"/>
      <c r="D28" s="7"/>
      <c r="E28" s="7"/>
      <c r="F28" s="7"/>
      <c r="G28" s="7"/>
      <c r="O28" s="55"/>
      <c r="P28" s="55"/>
      <c r="Q28" s="113"/>
      <c r="R28" s="177"/>
    </row>
    <row r="29" spans="2:19">
      <c r="B29" s="87" t="s">
        <v>25</v>
      </c>
      <c r="C29" s="114"/>
      <c r="D29" s="114"/>
      <c r="E29" s="114"/>
      <c r="F29" s="114"/>
      <c r="G29" s="114"/>
      <c r="H29" s="114"/>
      <c r="I29" s="114"/>
      <c r="J29" s="114"/>
      <c r="K29" s="114"/>
      <c r="L29" s="114"/>
      <c r="M29" s="114"/>
      <c r="N29" s="114"/>
      <c r="O29" s="114"/>
      <c r="P29" s="114"/>
      <c r="Q29" s="114"/>
      <c r="R29" s="89"/>
    </row>
    <row r="30" spans="2:19">
      <c r="B30" s="69" t="s">
        <v>26</v>
      </c>
      <c r="C30" s="38">
        <v>2.6</v>
      </c>
      <c r="D30" s="38">
        <v>13.4</v>
      </c>
      <c r="E30" s="38">
        <v>4.5</v>
      </c>
      <c r="F30" s="38">
        <v>1</v>
      </c>
      <c r="G30" s="38">
        <v>3</v>
      </c>
      <c r="H30" s="38">
        <v>13</v>
      </c>
      <c r="I30" s="38">
        <v>11.65</v>
      </c>
      <c r="J30" s="38">
        <v>6.1</v>
      </c>
      <c r="K30" s="38">
        <v>10.1</v>
      </c>
      <c r="L30" s="38">
        <v>4</v>
      </c>
      <c r="M30" s="38">
        <v>1.6</v>
      </c>
      <c r="N30" s="38">
        <v>3.7</v>
      </c>
      <c r="O30" s="38">
        <v>3</v>
      </c>
      <c r="P30" s="38">
        <v>0</v>
      </c>
      <c r="Q30" s="125">
        <v>0</v>
      </c>
      <c r="R30" s="158">
        <f>'UK Nations CO census 2023'!G30</f>
        <v>77.45</v>
      </c>
      <c r="S30" s="152"/>
    </row>
    <row r="31" spans="2:19">
      <c r="B31" s="44" t="s">
        <v>27</v>
      </c>
      <c r="C31" s="109">
        <f>C30/(C30+C24)</f>
        <v>3.9097744360902256E-2</v>
      </c>
      <c r="D31" s="109">
        <f t="shared" ref="D31:Q31" si="9">D30/(D30+D24)</f>
        <v>0.12204007285974498</v>
      </c>
      <c r="E31" s="109">
        <f t="shared" si="9"/>
        <v>3.0779753761969907E-2</v>
      </c>
      <c r="F31" s="109">
        <f t="shared" si="9"/>
        <v>2.3041474654377881E-2</v>
      </c>
      <c r="G31" s="109">
        <f t="shared" si="9"/>
        <v>2.7675276752767528E-2</v>
      </c>
      <c r="H31" s="109">
        <f t="shared" si="9"/>
        <v>9.1484869809992972E-2</v>
      </c>
      <c r="I31" s="109">
        <f t="shared" si="9"/>
        <v>0.10490769923457902</v>
      </c>
      <c r="J31" s="109">
        <f t="shared" si="9"/>
        <v>6.5732758620689655E-2</v>
      </c>
      <c r="K31" s="109">
        <f t="shared" si="9"/>
        <v>0.11234705228031146</v>
      </c>
      <c r="L31" s="109">
        <f t="shared" si="9"/>
        <v>0.14388489208633093</v>
      </c>
      <c r="M31" s="109">
        <f t="shared" si="9"/>
        <v>5.6140350877192984E-2</v>
      </c>
      <c r="N31" s="109">
        <f t="shared" si="9"/>
        <v>8.91566265060241E-2</v>
      </c>
      <c r="O31" s="109">
        <f t="shared" si="9"/>
        <v>0.25641025641025644</v>
      </c>
      <c r="P31" s="109">
        <f t="shared" si="9"/>
        <v>0</v>
      </c>
      <c r="Q31" s="109">
        <f t="shared" si="9"/>
        <v>0</v>
      </c>
      <c r="R31" s="159">
        <f>'UK Nations CO census 2023'!G31</f>
        <v>7.0412291467793986E-2</v>
      </c>
      <c r="S31" s="152"/>
    </row>
    <row r="32" spans="2:19">
      <c r="B32" s="27" t="s">
        <v>28</v>
      </c>
      <c r="C32" s="109">
        <v>0.38</v>
      </c>
      <c r="D32" s="109">
        <v>0.22</v>
      </c>
      <c r="E32" s="109">
        <v>0.22</v>
      </c>
      <c r="F32" s="109">
        <v>0</v>
      </c>
      <c r="G32" s="109">
        <v>0</v>
      </c>
      <c r="H32" s="109">
        <v>0.55000000000000004</v>
      </c>
      <c r="I32" s="109">
        <v>0.52</v>
      </c>
      <c r="J32" s="109">
        <v>0.83</v>
      </c>
      <c r="K32" s="109">
        <v>0</v>
      </c>
      <c r="L32" s="109">
        <v>0.5</v>
      </c>
      <c r="M32" s="109">
        <v>0</v>
      </c>
      <c r="N32" s="109">
        <v>0</v>
      </c>
      <c r="O32" s="109">
        <v>1</v>
      </c>
      <c r="P32" s="109" t="s">
        <v>29</v>
      </c>
      <c r="Q32" s="109" t="s">
        <v>29</v>
      </c>
      <c r="R32" s="164">
        <f>'UK Nations CO census 2023'!G32</f>
        <v>0.36</v>
      </c>
      <c r="S32" s="152"/>
    </row>
    <row r="33" spans="1:139" ht="15" thickBot="1">
      <c r="B33" s="66" t="s">
        <v>30</v>
      </c>
      <c r="C33" s="122">
        <v>4.5999999999999999E-2</v>
      </c>
      <c r="D33" s="122">
        <v>0.158</v>
      </c>
      <c r="E33" s="122">
        <v>0.14399999999999999</v>
      </c>
      <c r="F33" s="122">
        <v>1.4999999999999999E-2</v>
      </c>
      <c r="G33" s="122">
        <v>0.111</v>
      </c>
      <c r="H33" s="122">
        <v>0.128</v>
      </c>
      <c r="I33" s="122">
        <v>7.0999999999999994E-2</v>
      </c>
      <c r="J33" s="122">
        <v>4.2000000000000003E-2</v>
      </c>
      <c r="K33" s="122">
        <v>9.4E-2</v>
      </c>
      <c r="L33" s="122">
        <v>8.5000000000000006E-2</v>
      </c>
      <c r="M33" s="122">
        <v>7.1999999999999995E-2</v>
      </c>
      <c r="N33" s="122">
        <v>7.8E-2</v>
      </c>
      <c r="O33" s="122">
        <v>8.4000000000000005E-2</v>
      </c>
      <c r="P33" s="122">
        <v>0.185</v>
      </c>
      <c r="Q33" s="122">
        <v>0.254</v>
      </c>
      <c r="R33" s="161">
        <f>'UK Nations CO census 2023'!G33</f>
        <v>0.12</v>
      </c>
      <c r="S33" s="152"/>
    </row>
    <row r="34" spans="1:139" ht="6.65" customHeight="1" thickBot="1">
      <c r="B34" s="178"/>
      <c r="C34" s="179"/>
      <c r="D34" s="179"/>
      <c r="E34" s="179"/>
      <c r="F34" s="179"/>
      <c r="G34" s="179"/>
      <c r="O34" s="55"/>
      <c r="P34" s="55"/>
      <c r="Q34" s="113"/>
      <c r="R34" s="177"/>
    </row>
    <row r="35" spans="1:139">
      <c r="B35" s="87" t="s">
        <v>31</v>
      </c>
      <c r="C35" s="126"/>
      <c r="D35" s="126"/>
      <c r="E35" s="126"/>
      <c r="F35" s="126"/>
      <c r="G35" s="126"/>
      <c r="H35" s="126"/>
      <c r="I35" s="126"/>
      <c r="J35" s="126"/>
      <c r="K35" s="126"/>
      <c r="L35" s="126"/>
      <c r="M35" s="126"/>
      <c r="N35" s="126"/>
      <c r="O35" s="126"/>
      <c r="P35" s="126"/>
      <c r="Q35" s="126"/>
      <c r="R35" s="89"/>
    </row>
    <row r="36" spans="1:139" s="85" customFormat="1" ht="18" customHeight="1">
      <c r="A36" s="111"/>
      <c r="B36" s="44" t="s">
        <v>244</v>
      </c>
      <c r="C36" s="9">
        <f t="shared" ref="C36:Q36" si="10">(C24/C68)^(1/5)-1</f>
        <v>6.2908769508383422E-2</v>
      </c>
      <c r="D36" s="9">
        <f t="shared" si="10"/>
        <v>2.890233139285292E-2</v>
      </c>
      <c r="E36" s="9">
        <f t="shared" si="10"/>
        <v>3.5534512613304203E-2</v>
      </c>
      <c r="F36" s="9">
        <f t="shared" si="10"/>
        <v>4.6380966396724732E-2</v>
      </c>
      <c r="G36" s="9">
        <f t="shared" si="10"/>
        <v>2.8463841429256842E-2</v>
      </c>
      <c r="H36" s="9">
        <f t="shared" si="10"/>
        <v>8.256399455813801E-3</v>
      </c>
      <c r="I36" s="9">
        <f t="shared" si="10"/>
        <v>6.1368036419829908E-2</v>
      </c>
      <c r="J36" s="9">
        <f t="shared" si="10"/>
        <v>4.1940404020715194E-2</v>
      </c>
      <c r="K36" s="9">
        <f t="shared" si="10"/>
        <v>3.3434235080048058E-2</v>
      </c>
      <c r="L36" s="9">
        <f t="shared" si="10"/>
        <v>3.8537412275672978E-2</v>
      </c>
      <c r="M36" s="9">
        <f t="shared" si="10"/>
        <v>5.8961527039157025E-2</v>
      </c>
      <c r="N36" s="9">
        <f t="shared" si="10"/>
        <v>-6.2310149078323995E-3</v>
      </c>
      <c r="O36" s="9">
        <f t="shared" si="10"/>
        <v>4.4441795090502056E-2</v>
      </c>
      <c r="P36" s="9">
        <f t="shared" si="10"/>
        <v>6.5683001882157477E-2</v>
      </c>
      <c r="Q36" s="9">
        <f t="shared" si="10"/>
        <v>6.025022266625446E-2</v>
      </c>
      <c r="R36" s="183">
        <f>'UK Nations CO census 2023'!G36</f>
        <v>0.03</v>
      </c>
      <c r="S36" s="152"/>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row>
    <row r="37" spans="1:139">
      <c r="B37" s="73" t="s">
        <v>243</v>
      </c>
      <c r="C37" s="9">
        <f>(C24/C67)-100%</f>
        <v>0.11908931698774072</v>
      </c>
      <c r="D37" s="9">
        <f t="shared" ref="D37:Q37" si="11">(D24/D67)-100%</f>
        <v>6.519337016574589E-2</v>
      </c>
      <c r="E37" s="9">
        <f t="shared" si="11"/>
        <v>-7.7030812324931919E-3</v>
      </c>
      <c r="F37" s="9">
        <f t="shared" si="11"/>
        <v>1.4354066985645897E-2</v>
      </c>
      <c r="G37" s="9">
        <f t="shared" si="11"/>
        <v>5.2947052947053042E-2</v>
      </c>
      <c r="H37" s="9">
        <f t="shared" si="11"/>
        <v>-2.0485584218512987E-2</v>
      </c>
      <c r="I37" s="9">
        <f t="shared" si="11"/>
        <v>3.1120331950207358E-2</v>
      </c>
      <c r="J37" s="9">
        <f t="shared" si="11"/>
        <v>0.13037809647979137</v>
      </c>
      <c r="K37" s="9">
        <f t="shared" si="11"/>
        <v>1.7857142857142794E-2</v>
      </c>
      <c r="L37" s="9">
        <f t="shared" si="11"/>
        <v>7.2072072072072224E-2</v>
      </c>
      <c r="M37" s="9">
        <f t="shared" si="11"/>
        <v>4.6692607003891107E-2</v>
      </c>
      <c r="N37" s="9">
        <f t="shared" si="11"/>
        <v>-6.8965517241379448E-2</v>
      </c>
      <c r="O37" s="106">
        <f t="shared" si="11"/>
        <v>1.1749999999999998</v>
      </c>
      <c r="P37" s="83">
        <f t="shared" si="11"/>
        <v>1.5197568389057725E-2</v>
      </c>
      <c r="Q37" s="9">
        <f t="shared" si="11"/>
        <v>7.8125E-2</v>
      </c>
      <c r="R37" s="183">
        <f>'UK Nations CO census 2023'!G37</f>
        <v>0.04</v>
      </c>
      <c r="S37" s="152"/>
    </row>
    <row r="38" spans="1:139">
      <c r="B38" s="68" t="s">
        <v>32</v>
      </c>
      <c r="C38" s="110">
        <v>0.13</v>
      </c>
      <c r="D38" s="110">
        <v>0.22</v>
      </c>
      <c r="E38" s="110">
        <v>0.15</v>
      </c>
      <c r="F38" s="110">
        <v>0.28999999999999998</v>
      </c>
      <c r="G38" s="110">
        <v>0.2</v>
      </c>
      <c r="H38" s="110">
        <v>0.14000000000000001</v>
      </c>
      <c r="I38" s="110">
        <v>0.18</v>
      </c>
      <c r="J38" s="110">
        <v>0.2</v>
      </c>
      <c r="K38" s="110">
        <v>0.16</v>
      </c>
      <c r="L38" s="110">
        <v>0.21</v>
      </c>
      <c r="M38" s="110">
        <v>0.13</v>
      </c>
      <c r="N38" s="110">
        <v>0.24</v>
      </c>
      <c r="O38" s="110">
        <v>0.54</v>
      </c>
      <c r="P38" s="110">
        <v>0.16</v>
      </c>
      <c r="Q38" s="110">
        <v>0.24</v>
      </c>
      <c r="R38" s="184">
        <f>'UK Nations CO census 2023'!G39</f>
        <v>0.18</v>
      </c>
      <c r="S38" s="152"/>
    </row>
    <row r="39" spans="1:139">
      <c r="B39" s="44" t="s">
        <v>33</v>
      </c>
      <c r="C39" s="4">
        <v>81</v>
      </c>
      <c r="D39" s="4">
        <v>98</v>
      </c>
      <c r="E39" s="4">
        <v>230</v>
      </c>
      <c r="F39" s="4">
        <v>42</v>
      </c>
      <c r="G39" s="4">
        <v>114</v>
      </c>
      <c r="H39" s="4">
        <v>141</v>
      </c>
      <c r="I39" s="4">
        <v>106</v>
      </c>
      <c r="J39" s="4">
        <v>104</v>
      </c>
      <c r="K39" s="4">
        <v>98</v>
      </c>
      <c r="L39" s="4">
        <v>24</v>
      </c>
      <c r="M39" s="4">
        <v>33</v>
      </c>
      <c r="N39" s="4">
        <v>47</v>
      </c>
      <c r="O39" s="4">
        <v>4</v>
      </c>
      <c r="P39" s="4" t="s">
        <v>239</v>
      </c>
      <c r="Q39" s="4" t="s">
        <v>239</v>
      </c>
      <c r="R39" s="48">
        <f>'UK Nations CO census 2023'!G40</f>
        <v>1217</v>
      </c>
      <c r="S39" s="152"/>
    </row>
    <row r="40" spans="1:139" ht="15" thickBot="1">
      <c r="B40" s="61" t="s">
        <v>34</v>
      </c>
      <c r="C40" s="9">
        <f>(C39/C24)^(1/5)-1</f>
        <v>4.8568560823382123E-2</v>
      </c>
      <c r="D40" s="9">
        <f t="shared" ref="D40:O40" si="12">(D39/D24)^(1/5)-1</f>
        <v>3.2976808359872489E-3</v>
      </c>
      <c r="E40" s="9">
        <f t="shared" si="12"/>
        <v>0.10172092267308286</v>
      </c>
      <c r="F40" s="9">
        <f t="shared" si="12"/>
        <v>-1.8939529941420785E-3</v>
      </c>
      <c r="G40" s="9">
        <f t="shared" si="12"/>
        <v>1.5810851922949398E-2</v>
      </c>
      <c r="H40" s="129">
        <f t="shared" si="12"/>
        <v>1.7790924656298834E-2</v>
      </c>
      <c r="I40" s="129">
        <f t="shared" si="12"/>
        <v>1.2940407796962372E-2</v>
      </c>
      <c r="J40" s="129">
        <f t="shared" si="12"/>
        <v>3.7057527950690616E-2</v>
      </c>
      <c r="K40" s="129">
        <f t="shared" si="12"/>
        <v>4.1944620746956485E-2</v>
      </c>
      <c r="L40" s="129">
        <f t="shared" si="12"/>
        <v>1.6750512678258556E-3</v>
      </c>
      <c r="M40" s="129">
        <f t="shared" si="12"/>
        <v>4.172318950375753E-2</v>
      </c>
      <c r="N40" s="129">
        <f t="shared" si="12"/>
        <v>4.4530706455976565E-2</v>
      </c>
      <c r="O40" s="129">
        <f t="shared" si="12"/>
        <v>-0.14393222785525805</v>
      </c>
      <c r="P40" s="129" t="s">
        <v>239</v>
      </c>
      <c r="Q40" s="129" t="s">
        <v>239</v>
      </c>
      <c r="R40" s="165">
        <f>'UK Nations CO census 2023'!G41</f>
        <v>3.5441225818865663E-2</v>
      </c>
      <c r="S40" s="152"/>
    </row>
    <row r="41" spans="1:139" ht="7.4" customHeight="1" thickBot="1">
      <c r="B41" s="16"/>
      <c r="C41" s="17"/>
      <c r="D41" s="17"/>
      <c r="E41" s="17"/>
      <c r="F41" s="17"/>
      <c r="G41" s="17"/>
      <c r="O41" s="55"/>
      <c r="P41" s="55"/>
      <c r="Q41" s="55"/>
      <c r="R41" s="177"/>
    </row>
    <row r="42" spans="1:139" ht="16">
      <c r="B42" s="120" t="s">
        <v>257</v>
      </c>
      <c r="C42" s="114"/>
      <c r="D42" s="114"/>
      <c r="E42" s="114"/>
      <c r="F42" s="114"/>
      <c r="G42" s="114"/>
      <c r="H42" s="114"/>
      <c r="I42" s="114"/>
      <c r="J42" s="114"/>
      <c r="K42" s="114"/>
      <c r="L42" s="114"/>
      <c r="M42" s="114"/>
      <c r="N42" s="114"/>
      <c r="O42" s="114"/>
      <c r="P42" s="114"/>
      <c r="Q42" s="114"/>
      <c r="R42" s="89"/>
    </row>
    <row r="43" spans="1:139">
      <c r="B43" s="27" t="s">
        <v>35</v>
      </c>
      <c r="C43" s="48">
        <v>4934939</v>
      </c>
      <c r="D43" s="48">
        <v>6398497</v>
      </c>
      <c r="E43" s="48">
        <v>8866180</v>
      </c>
      <c r="F43" s="48">
        <v>2683040</v>
      </c>
      <c r="G43" s="48">
        <v>7516113</v>
      </c>
      <c r="H43" s="48">
        <v>9379833</v>
      </c>
      <c r="I43" s="48">
        <v>5764881</v>
      </c>
      <c r="J43" s="48">
        <v>6021653</v>
      </c>
      <c r="K43" s="48">
        <v>5541262</v>
      </c>
      <c r="L43" s="48">
        <v>1465408</v>
      </c>
      <c r="M43" s="48">
        <v>1392967</v>
      </c>
      <c r="N43" s="48">
        <v>2589325</v>
      </c>
      <c r="O43" s="48">
        <v>732831.33333333337</v>
      </c>
      <c r="P43" s="48">
        <v>1585644.3333333333</v>
      </c>
      <c r="Q43" s="56">
        <v>813164.33333333337</v>
      </c>
      <c r="R43" s="196">
        <f>'UK Nations CO census 2023'!G44</f>
        <v>67596281</v>
      </c>
      <c r="S43" s="152"/>
    </row>
    <row r="44" spans="1:139">
      <c r="B44" s="64" t="s">
        <v>36</v>
      </c>
      <c r="C44" s="48">
        <v>1966608</v>
      </c>
      <c r="D44" s="48">
        <v>2531953</v>
      </c>
      <c r="E44" s="48">
        <v>2582494</v>
      </c>
      <c r="F44" s="48">
        <v>1107127</v>
      </c>
      <c r="G44" s="48">
        <v>2897280</v>
      </c>
      <c r="H44" s="48">
        <v>3712051</v>
      </c>
      <c r="I44" s="48">
        <v>2480301</v>
      </c>
      <c r="J44" s="48">
        <v>2298909</v>
      </c>
      <c r="K44" s="48">
        <v>2154686</v>
      </c>
      <c r="L44" s="48">
        <v>643770.80000000005</v>
      </c>
      <c r="M44" s="48">
        <v>558952.69999999995</v>
      </c>
      <c r="N44" s="48">
        <v>1065090.5</v>
      </c>
      <c r="O44" s="48">
        <v>333295.42713056528</v>
      </c>
      <c r="P44" s="48">
        <v>625775.63611383841</v>
      </c>
      <c r="Q44" s="56">
        <v>358491.93675559637</v>
      </c>
      <c r="R44" s="196">
        <f>'UK Nations CO census 2023'!G45</f>
        <v>26028478</v>
      </c>
      <c r="S44" s="152"/>
    </row>
    <row r="45" spans="1:139">
      <c r="B45" s="27" t="s">
        <v>37</v>
      </c>
      <c r="C45" s="239">
        <f>(C24)/(C44/100000)</f>
        <v>3.2492494691367062</v>
      </c>
      <c r="D45" s="239">
        <f t="shared" ref="D45:Q45" si="13">(D24)/(D44/100000)</f>
        <v>3.8073376559517498</v>
      </c>
      <c r="E45" s="239">
        <f t="shared" si="13"/>
        <v>5.4869440161332408</v>
      </c>
      <c r="F45" s="239">
        <f t="shared" si="13"/>
        <v>3.8297322710041395</v>
      </c>
      <c r="G45" s="239">
        <f t="shared" si="13"/>
        <v>3.6378948531036008</v>
      </c>
      <c r="H45" s="239">
        <f t="shared" si="13"/>
        <v>3.477861699637208</v>
      </c>
      <c r="I45" s="239">
        <f t="shared" si="13"/>
        <v>4.0075781124952172</v>
      </c>
      <c r="J45" s="239">
        <f t="shared" si="13"/>
        <v>3.7713541510342514</v>
      </c>
      <c r="K45" s="239">
        <f t="shared" si="13"/>
        <v>3.7035558777473843</v>
      </c>
      <c r="L45" s="239">
        <f t="shared" si="13"/>
        <v>3.6969679270945495</v>
      </c>
      <c r="M45" s="239">
        <f t="shared" si="13"/>
        <v>4.812571797220051</v>
      </c>
      <c r="N45" s="239">
        <f t="shared" si="13"/>
        <v>3.5489941934511666</v>
      </c>
      <c r="O45" s="239">
        <f t="shared" si="13"/>
        <v>2.6102968393238286</v>
      </c>
      <c r="P45" s="239">
        <f t="shared" ref="P45" si="14">(P24)/(P44/100000)</f>
        <v>5.3373762211995128</v>
      </c>
      <c r="Q45" s="239">
        <f t="shared" si="13"/>
        <v>3.8494589654908244</v>
      </c>
      <c r="R45" s="197">
        <f>'UK Nations CO census 2023'!G46</f>
        <v>3.9283895124409502</v>
      </c>
      <c r="S45" s="152"/>
    </row>
    <row r="46" spans="1:139">
      <c r="B46" s="27" t="s">
        <v>38</v>
      </c>
      <c r="C46" s="239">
        <f>C25/(C44/100000)</f>
        <v>1.9678553122940616</v>
      </c>
      <c r="D46" s="239">
        <f t="shared" ref="D46:Q46" si="15">D25/(D44/100000)</f>
        <v>1.7772841754961486</v>
      </c>
      <c r="E46" s="239">
        <f t="shared" si="15"/>
        <v>5.4714551127708333</v>
      </c>
      <c r="F46" s="239">
        <f t="shared" si="15"/>
        <v>2.357453119651133</v>
      </c>
      <c r="G46" s="239">
        <f t="shared" si="15"/>
        <v>2.5782803180914513</v>
      </c>
      <c r="H46" s="239">
        <f t="shared" si="15"/>
        <v>1.8426470972516271</v>
      </c>
      <c r="I46" s="239">
        <f t="shared" si="15"/>
        <v>1.6328663335619347</v>
      </c>
      <c r="J46" s="239">
        <f t="shared" si="15"/>
        <v>1.1353211458130792</v>
      </c>
      <c r="K46" s="239">
        <f t="shared" si="15"/>
        <v>1.6290076605129473</v>
      </c>
      <c r="L46" s="239">
        <f t="shared" si="15"/>
        <v>1.2582117735069684</v>
      </c>
      <c r="M46" s="239">
        <f t="shared" si="15"/>
        <v>3.3813236790876937</v>
      </c>
      <c r="N46" s="239">
        <f t="shared" si="15"/>
        <v>1.689997234976746</v>
      </c>
      <c r="O46" s="239">
        <f t="shared" si="15"/>
        <v>2.7003070751625815</v>
      </c>
      <c r="P46" s="239">
        <f t="shared" si="15"/>
        <v>1.2943936344825164</v>
      </c>
      <c r="Q46" s="239">
        <f t="shared" si="15"/>
        <v>3.5147234032742309</v>
      </c>
      <c r="R46" s="197">
        <f>'UK Nations CO census 2023'!G47</f>
        <v>2.2613692587019494</v>
      </c>
      <c r="S46" s="152"/>
    </row>
    <row r="47" spans="1:139" ht="15" thickBot="1">
      <c r="B47" s="127" t="s">
        <v>39</v>
      </c>
      <c r="C47" s="240">
        <f>C26/(C44/100000)</f>
        <v>5.2171047814307672</v>
      </c>
      <c r="D47" s="240">
        <f t="shared" ref="D47:Q47" si="16">D26/(D44/100000)</f>
        <v>5.5846218314478984</v>
      </c>
      <c r="E47" s="240">
        <f t="shared" si="16"/>
        <v>10.958399128904075</v>
      </c>
      <c r="F47" s="240">
        <f t="shared" si="16"/>
        <v>6.187185390655273</v>
      </c>
      <c r="G47" s="240">
        <f t="shared" si="16"/>
        <v>6.2161751711950526</v>
      </c>
      <c r="H47" s="240">
        <f t="shared" si="16"/>
        <v>5.3205087968888352</v>
      </c>
      <c r="I47" s="240">
        <f t="shared" si="16"/>
        <v>5.6404444460571517</v>
      </c>
      <c r="J47" s="240">
        <f t="shared" si="16"/>
        <v>4.9066752968473306</v>
      </c>
      <c r="K47" s="240">
        <f t="shared" si="16"/>
        <v>5.3325635382603318</v>
      </c>
      <c r="L47" s="240">
        <f t="shared" si="16"/>
        <v>4.9551797006015175</v>
      </c>
      <c r="M47" s="240">
        <f t="shared" si="16"/>
        <v>8.1938954763077447</v>
      </c>
      <c r="N47" s="240">
        <f t="shared" si="16"/>
        <v>5.2389914284279131</v>
      </c>
      <c r="O47" s="240">
        <f t="shared" si="16"/>
        <v>5.3106039144864106</v>
      </c>
      <c r="P47" s="240">
        <f t="shared" ref="P47" si="17">P26/(P44/100000)</f>
        <v>6.6317698556820295</v>
      </c>
      <c r="Q47" s="240">
        <f t="shared" si="16"/>
        <v>7.3641823687650545</v>
      </c>
      <c r="R47" s="198">
        <f>'UK Nations CO census 2023'!G48</f>
        <v>6.1897587711428992</v>
      </c>
      <c r="S47" s="152"/>
    </row>
    <row r="48" spans="1:139">
      <c r="B48" s="16"/>
      <c r="C48" s="180"/>
      <c r="D48" s="180"/>
      <c r="E48" s="180"/>
      <c r="F48" s="180"/>
      <c r="G48" s="180"/>
      <c r="H48" s="180"/>
      <c r="I48" s="180"/>
      <c r="J48" s="180"/>
      <c r="K48" s="180"/>
      <c r="L48" s="180"/>
      <c r="M48" s="180"/>
      <c r="N48" s="180"/>
      <c r="O48" s="180"/>
      <c r="P48" s="180"/>
      <c r="Q48" s="55"/>
      <c r="R48" s="138"/>
    </row>
    <row r="49" spans="2:19" ht="14.65" customHeight="1">
      <c r="B49" s="251" t="s">
        <v>40</v>
      </c>
      <c r="C49" s="251"/>
      <c r="D49" s="251"/>
      <c r="E49" s="251"/>
      <c r="F49" s="251"/>
      <c r="G49" s="251"/>
      <c r="H49" s="251"/>
      <c r="I49" s="251"/>
      <c r="J49" s="251"/>
      <c r="K49" s="251"/>
      <c r="L49" s="251"/>
      <c r="M49" s="251"/>
      <c r="N49" s="251"/>
      <c r="O49" s="251"/>
      <c r="P49" s="251"/>
      <c r="Q49" s="251"/>
      <c r="R49" s="251"/>
    </row>
    <row r="50" spans="2:19" ht="15" customHeight="1">
      <c r="B50" s="253"/>
      <c r="C50" s="253"/>
      <c r="D50" s="253"/>
      <c r="E50" s="253"/>
      <c r="F50" s="253"/>
      <c r="G50" s="253"/>
      <c r="H50" s="253"/>
      <c r="I50" s="253"/>
      <c r="J50" s="253"/>
      <c r="K50" s="253"/>
      <c r="L50" s="253"/>
      <c r="M50" s="253"/>
      <c r="N50" s="253"/>
      <c r="O50" s="253"/>
      <c r="P50" s="253"/>
      <c r="Q50" s="253"/>
      <c r="R50" s="253"/>
    </row>
    <row r="51" spans="2:19" ht="15" thickBot="1">
      <c r="B51" s="139" t="s">
        <v>1</v>
      </c>
      <c r="O51" s="55"/>
      <c r="P51" s="55"/>
      <c r="Q51" s="55"/>
      <c r="R51" s="138"/>
    </row>
    <row r="52" spans="2:19" ht="13.15" customHeight="1" thickBot="1">
      <c r="B52" s="148"/>
      <c r="C52" s="264" t="s">
        <v>5</v>
      </c>
      <c r="D52" s="265"/>
      <c r="E52" s="265"/>
      <c r="F52" s="265"/>
      <c r="G52" s="265"/>
      <c r="H52" s="265"/>
      <c r="I52" s="265"/>
      <c r="J52" s="265"/>
      <c r="K52" s="266"/>
      <c r="L52" s="267" t="s">
        <v>7</v>
      </c>
      <c r="M52" s="268"/>
      <c r="N52" s="268"/>
      <c r="O52" s="267" t="s">
        <v>8</v>
      </c>
      <c r="P52" s="268"/>
      <c r="Q52" s="268"/>
      <c r="R52" s="86" t="s">
        <v>53</v>
      </c>
    </row>
    <row r="53" spans="2:19" ht="39.5" thickBot="1">
      <c r="B53" s="86" t="s">
        <v>41</v>
      </c>
      <c r="C53" s="86" t="s">
        <v>54</v>
      </c>
      <c r="D53" s="86" t="s">
        <v>55</v>
      </c>
      <c r="E53" s="86" t="s">
        <v>56</v>
      </c>
      <c r="F53" s="86" t="s">
        <v>57</v>
      </c>
      <c r="G53" s="86" t="s">
        <v>58</v>
      </c>
      <c r="H53" s="86" t="s">
        <v>59</v>
      </c>
      <c r="I53" s="86" t="s">
        <v>60</v>
      </c>
      <c r="J53" s="86" t="s">
        <v>61</v>
      </c>
      <c r="K53" s="86" t="s">
        <v>62</v>
      </c>
      <c r="L53" s="86" t="s">
        <v>63</v>
      </c>
      <c r="M53" s="86" t="s">
        <v>64</v>
      </c>
      <c r="N53" s="86" t="s">
        <v>65</v>
      </c>
      <c r="O53" s="86" t="s">
        <v>66</v>
      </c>
      <c r="P53" s="86" t="s">
        <v>67</v>
      </c>
      <c r="Q53" s="86" t="s">
        <v>68</v>
      </c>
      <c r="R53" s="86" t="s">
        <v>69</v>
      </c>
    </row>
    <row r="54" spans="2:19" ht="20.25" customHeight="1">
      <c r="B54" s="51" t="s">
        <v>42</v>
      </c>
      <c r="C54" s="52"/>
      <c r="D54" s="52"/>
      <c r="E54" s="52"/>
      <c r="F54" s="52"/>
      <c r="G54" s="52"/>
      <c r="H54" s="52"/>
      <c r="I54" s="52"/>
      <c r="J54" s="52"/>
      <c r="K54" s="52"/>
      <c r="L54" s="52"/>
      <c r="M54" s="52"/>
      <c r="N54" s="52"/>
      <c r="O54" s="40"/>
      <c r="P54" s="20"/>
      <c r="Q54" s="57"/>
      <c r="R54" s="167"/>
      <c r="S54" s="152"/>
    </row>
    <row r="55" spans="2:19">
      <c r="B55" s="43" t="s">
        <v>26</v>
      </c>
      <c r="C55" s="41">
        <f t="shared" ref="C55:Q55" si="18">C30</f>
        <v>2.6</v>
      </c>
      <c r="D55" s="41">
        <f t="shared" si="18"/>
        <v>13.4</v>
      </c>
      <c r="E55" s="41">
        <f t="shared" si="18"/>
        <v>4.5</v>
      </c>
      <c r="F55" s="41">
        <f t="shared" si="18"/>
        <v>1</v>
      </c>
      <c r="G55" s="41">
        <f t="shared" si="18"/>
        <v>3</v>
      </c>
      <c r="H55" s="41">
        <f t="shared" si="18"/>
        <v>13</v>
      </c>
      <c r="I55" s="41">
        <f t="shared" si="18"/>
        <v>11.65</v>
      </c>
      <c r="J55" s="41">
        <f t="shared" si="18"/>
        <v>6.1</v>
      </c>
      <c r="K55" s="41">
        <f t="shared" si="18"/>
        <v>10.1</v>
      </c>
      <c r="L55" s="41">
        <f t="shared" si="18"/>
        <v>4</v>
      </c>
      <c r="M55" s="41">
        <f t="shared" si="18"/>
        <v>1.6</v>
      </c>
      <c r="N55" s="41">
        <f t="shared" si="18"/>
        <v>3.7</v>
      </c>
      <c r="O55" s="41">
        <f t="shared" si="18"/>
        <v>3</v>
      </c>
      <c r="P55" s="41">
        <f t="shared" si="18"/>
        <v>0</v>
      </c>
      <c r="Q55" s="58">
        <f t="shared" si="18"/>
        <v>0</v>
      </c>
      <c r="R55" s="185">
        <f>'UK Nations CO census 2023'!G56</f>
        <v>77.45</v>
      </c>
      <c r="S55" s="152"/>
    </row>
    <row r="56" spans="2:19">
      <c r="B56" s="43" t="s">
        <v>43</v>
      </c>
      <c r="C56" s="24">
        <v>9.4</v>
      </c>
      <c r="D56" s="24">
        <v>11</v>
      </c>
      <c r="E56" s="24">
        <v>10.3</v>
      </c>
      <c r="F56" s="24">
        <v>5.6</v>
      </c>
      <c r="G56" s="24">
        <v>10.7</v>
      </c>
      <c r="H56" s="24">
        <v>8.9</v>
      </c>
      <c r="I56" s="24">
        <v>10.3</v>
      </c>
      <c r="J56" s="24">
        <v>9.9</v>
      </c>
      <c r="K56" s="24">
        <v>11</v>
      </c>
      <c r="L56" s="41">
        <v>1.8</v>
      </c>
      <c r="M56" s="41">
        <v>2.2000000000000002</v>
      </c>
      <c r="N56" s="41">
        <v>3.7</v>
      </c>
      <c r="O56" s="43">
        <v>1.4</v>
      </c>
      <c r="P56" s="43">
        <v>4.0999999999999996</v>
      </c>
      <c r="Q56" s="53">
        <v>0.8</v>
      </c>
      <c r="R56" s="186">
        <f>'UK Nations CO census 2023'!G57</f>
        <v>107.6</v>
      </c>
      <c r="S56" s="152"/>
    </row>
    <row r="57" spans="2:19">
      <c r="B57" s="71" t="s">
        <v>44</v>
      </c>
      <c r="C57" s="80">
        <f>C55+C56</f>
        <v>12</v>
      </c>
      <c r="D57" s="80">
        <f t="shared" ref="D57:Q57" si="19">D55+D56</f>
        <v>24.4</v>
      </c>
      <c r="E57" s="80">
        <f t="shared" si="19"/>
        <v>14.8</v>
      </c>
      <c r="F57" s="80">
        <f t="shared" si="19"/>
        <v>6.6</v>
      </c>
      <c r="G57" s="80">
        <f t="shared" si="19"/>
        <v>13.7</v>
      </c>
      <c r="H57" s="80">
        <f t="shared" si="19"/>
        <v>21.9</v>
      </c>
      <c r="I57" s="80">
        <f t="shared" si="19"/>
        <v>21.950000000000003</v>
      </c>
      <c r="J57" s="80">
        <f t="shared" si="19"/>
        <v>16</v>
      </c>
      <c r="K57" s="80">
        <f t="shared" si="19"/>
        <v>21.1</v>
      </c>
      <c r="L57" s="80">
        <f t="shared" si="19"/>
        <v>5.8</v>
      </c>
      <c r="M57" s="80">
        <f t="shared" si="19"/>
        <v>3.8000000000000003</v>
      </c>
      <c r="N57" s="80">
        <f t="shared" si="19"/>
        <v>7.4</v>
      </c>
      <c r="O57" s="80">
        <f t="shared" si="19"/>
        <v>4.4000000000000004</v>
      </c>
      <c r="P57" s="80">
        <f t="shared" si="19"/>
        <v>4.0999999999999996</v>
      </c>
      <c r="Q57" s="82">
        <f t="shared" si="19"/>
        <v>0.8</v>
      </c>
      <c r="R57" s="158">
        <f>'UK Nations CO census 2023'!G58</f>
        <v>185.05</v>
      </c>
      <c r="S57" s="152"/>
    </row>
    <row r="58" spans="2:19" ht="15" thickBot="1">
      <c r="B58" s="72" t="s">
        <v>45</v>
      </c>
      <c r="C58" s="122">
        <f t="shared" ref="C58:Q58" si="20">C57/(C57+C24)</f>
        <v>0.15810276679841895</v>
      </c>
      <c r="D58" s="122">
        <f t="shared" si="20"/>
        <v>0.20198675496688739</v>
      </c>
      <c r="E58" s="122">
        <f t="shared" si="20"/>
        <v>9.4568690095846647E-2</v>
      </c>
      <c r="F58" s="122">
        <f t="shared" si="20"/>
        <v>0.13469387755102041</v>
      </c>
      <c r="G58" s="122">
        <f t="shared" si="20"/>
        <v>0.11502938706968932</v>
      </c>
      <c r="H58" s="122">
        <f t="shared" si="20"/>
        <v>0.14503311258278145</v>
      </c>
      <c r="I58" s="122">
        <f t="shared" si="20"/>
        <v>0.18088174701277299</v>
      </c>
      <c r="J58" s="122">
        <f t="shared" si="20"/>
        <v>0.15579357351509249</v>
      </c>
      <c r="K58" s="122">
        <f t="shared" si="20"/>
        <v>0.2091179385530228</v>
      </c>
      <c r="L58" s="122">
        <f t="shared" si="20"/>
        <v>0.19594594594594594</v>
      </c>
      <c r="M58" s="122">
        <f t="shared" si="20"/>
        <v>0.12377850162866451</v>
      </c>
      <c r="N58" s="122">
        <f t="shared" si="20"/>
        <v>0.16371681415929207</v>
      </c>
      <c r="O58" s="122">
        <f t="shared" si="20"/>
        <v>0.33587786259541991</v>
      </c>
      <c r="P58" s="122">
        <f t="shared" si="20"/>
        <v>0.10933333333333332</v>
      </c>
      <c r="Q58" s="122">
        <f t="shared" si="20"/>
        <v>5.4794520547945202E-2</v>
      </c>
      <c r="R58" s="168">
        <f>'UK Nations CO census 2023'!G59</f>
        <v>0.1532441720839717</v>
      </c>
      <c r="S58" s="152"/>
    </row>
    <row r="59" spans="2:19">
      <c r="B59" s="20" t="s">
        <v>46</v>
      </c>
      <c r="C59" s="20"/>
      <c r="D59" s="20"/>
      <c r="E59" s="20"/>
      <c r="F59" s="20"/>
      <c r="G59" s="20"/>
      <c r="H59" s="20"/>
      <c r="I59" s="20"/>
      <c r="J59" s="20"/>
      <c r="K59" s="20"/>
      <c r="L59" s="20"/>
      <c r="M59" s="20"/>
      <c r="N59" s="20"/>
      <c r="O59" s="20"/>
      <c r="P59" s="20"/>
      <c r="Q59" s="57"/>
      <c r="R59" s="169"/>
      <c r="S59" s="152"/>
    </row>
    <row r="60" spans="2:19" ht="38.5" customHeight="1">
      <c r="B60" s="43" t="s">
        <v>245</v>
      </c>
      <c r="C60" s="33">
        <f>(4.65*(C44/100000))-C24</f>
        <v>27.547272000000014</v>
      </c>
      <c r="D60" s="33">
        <f>(4.65*(D44/100000))-D24</f>
        <v>21.335814499999998</v>
      </c>
      <c r="E60" s="33">
        <v>0</v>
      </c>
      <c r="F60" s="33">
        <f t="shared" ref="F60:K60" si="21">(4.65*(F44/100000))-F24</f>
        <v>9.0814055000000096</v>
      </c>
      <c r="G60" s="33">
        <f t="shared" si="21"/>
        <v>29.323520000000002</v>
      </c>
      <c r="H60" s="33">
        <f t="shared" si="21"/>
        <v>43.510371500000019</v>
      </c>
      <c r="I60" s="33">
        <f t="shared" si="21"/>
        <v>15.933996500000006</v>
      </c>
      <c r="J60" s="33">
        <f t="shared" si="21"/>
        <v>20.199268500000017</v>
      </c>
      <c r="K60" s="33">
        <f t="shared" si="21"/>
        <v>20.392899</v>
      </c>
      <c r="L60" s="33">
        <f>(4.65*(L44/100000))-L24</f>
        <v>6.1353422000000037</v>
      </c>
      <c r="M60" s="33">
        <v>0</v>
      </c>
      <c r="N60" s="33">
        <f>(4.65*(N44/100000))-N24</f>
        <v>11.726708250000009</v>
      </c>
      <c r="O60" s="33">
        <f>(4.65*(O44/100000))-O24</f>
        <v>6.798237361571287</v>
      </c>
      <c r="P60" s="33">
        <v>0</v>
      </c>
      <c r="Q60" s="33">
        <f>(4.64*(Q44/100000))-Q24</f>
        <v>2.8340258654596688</v>
      </c>
      <c r="R60" s="170">
        <f>'UK Nations CO census 2023'!G61</f>
        <v>185</v>
      </c>
      <c r="S60" s="152"/>
    </row>
    <row r="61" spans="2:19" ht="15" thickBot="1">
      <c r="B61" s="81" t="s">
        <v>45</v>
      </c>
      <c r="C61" s="6">
        <f t="shared" ref="C61:Q61" si="22">C60/(C60+C24)</f>
        <v>0.30123667330393422</v>
      </c>
      <c r="D61" s="6">
        <f t="shared" si="22"/>
        <v>0.1812177083974732</v>
      </c>
      <c r="E61" s="6">
        <f t="shared" si="22"/>
        <v>0</v>
      </c>
      <c r="F61" s="6">
        <f t="shared" si="22"/>
        <v>0.17640166214964756</v>
      </c>
      <c r="G61" s="6">
        <f t="shared" si="22"/>
        <v>0.21765702083793537</v>
      </c>
      <c r="H61" s="6">
        <f t="shared" si="22"/>
        <v>0.25207275276619179</v>
      </c>
      <c r="I61" s="6">
        <f t="shared" si="22"/>
        <v>0.13815524462468448</v>
      </c>
      <c r="J61" s="6">
        <f t="shared" si="22"/>
        <v>0.18895609655177401</v>
      </c>
      <c r="K61" s="6">
        <f t="shared" si="22"/>
        <v>0.20353637037690667</v>
      </c>
      <c r="L61" s="6">
        <f t="shared" si="22"/>
        <v>0.20495313395816142</v>
      </c>
      <c r="M61" s="6">
        <f t="shared" si="22"/>
        <v>0</v>
      </c>
      <c r="N61" s="6">
        <f t="shared" si="22"/>
        <v>0.23677544226856642</v>
      </c>
      <c r="O61" s="6">
        <f t="shared" si="22"/>
        <v>0.43864584100562831</v>
      </c>
      <c r="P61" s="6">
        <f t="shared" si="22"/>
        <v>0</v>
      </c>
      <c r="Q61" s="6">
        <f t="shared" si="22"/>
        <v>0.17037522295456359</v>
      </c>
      <c r="R61" s="171">
        <f>'UK Nations CO census 2023'!G62</f>
        <v>0.15320910973084886</v>
      </c>
      <c r="S61" s="152"/>
    </row>
    <row r="62" spans="2:19" ht="26">
      <c r="B62" s="22" t="s">
        <v>261</v>
      </c>
      <c r="C62" s="22"/>
      <c r="D62" s="22"/>
      <c r="E62" s="22"/>
      <c r="F62" s="22"/>
      <c r="G62" s="22"/>
      <c r="H62" s="22"/>
      <c r="I62" s="22"/>
      <c r="J62" s="22"/>
      <c r="K62" s="22"/>
      <c r="L62" s="22"/>
      <c r="M62" s="22"/>
      <c r="N62" s="22"/>
      <c r="O62" s="22"/>
      <c r="P62" s="22"/>
      <c r="Q62" s="59"/>
      <c r="R62" s="169"/>
      <c r="S62" s="152"/>
    </row>
    <row r="63" spans="2:19">
      <c r="B63" s="100" t="s">
        <v>49</v>
      </c>
      <c r="C63" s="101">
        <f t="shared" ref="C63:Q63" si="23">(C57+C60)/2</f>
        <v>19.773636000000007</v>
      </c>
      <c r="D63" s="101">
        <f t="shared" si="23"/>
        <v>22.867907249999998</v>
      </c>
      <c r="E63" s="101">
        <f t="shared" si="23"/>
        <v>7.4</v>
      </c>
      <c r="F63" s="101">
        <f t="shared" si="23"/>
        <v>7.8407027500000046</v>
      </c>
      <c r="G63" s="101">
        <f t="shared" si="23"/>
        <v>21.511760000000002</v>
      </c>
      <c r="H63" s="101">
        <f t="shared" si="23"/>
        <v>32.705185750000012</v>
      </c>
      <c r="I63" s="101">
        <f t="shared" si="23"/>
        <v>18.941998250000005</v>
      </c>
      <c r="J63" s="101">
        <f t="shared" si="23"/>
        <v>18.099634250000008</v>
      </c>
      <c r="K63" s="101">
        <f t="shared" si="23"/>
        <v>20.746449500000001</v>
      </c>
      <c r="L63" s="101">
        <f t="shared" si="23"/>
        <v>5.9676711000000022</v>
      </c>
      <c r="M63" s="101">
        <f t="shared" si="23"/>
        <v>1.9000000000000001</v>
      </c>
      <c r="N63" s="101">
        <f t="shared" si="23"/>
        <v>9.5633541250000036</v>
      </c>
      <c r="O63" s="101">
        <f t="shared" si="23"/>
        <v>5.5991186807856437</v>
      </c>
      <c r="P63" s="101">
        <f t="shared" si="23"/>
        <v>2.0499999999999998</v>
      </c>
      <c r="Q63" s="102">
        <f t="shared" si="23"/>
        <v>1.8170129327298343</v>
      </c>
      <c r="R63" s="101">
        <f>'UK Nations CO census 2023'!G64</f>
        <v>185.02500000000001</v>
      </c>
      <c r="S63" s="152"/>
    </row>
    <row r="64" spans="2:19" ht="15" thickBot="1">
      <c r="B64" s="103" t="s">
        <v>50</v>
      </c>
      <c r="C64" s="136">
        <f t="shared" ref="C64:Q64" si="24">C63/(C63+C24)</f>
        <v>0.23631859382804885</v>
      </c>
      <c r="D64" s="136">
        <f t="shared" si="24"/>
        <v>0.19173562928429766</v>
      </c>
      <c r="E64" s="136">
        <f t="shared" si="24"/>
        <v>4.9631120053655269E-2</v>
      </c>
      <c r="F64" s="136">
        <f t="shared" si="24"/>
        <v>0.15606276028851934</v>
      </c>
      <c r="G64" s="136">
        <f t="shared" si="24"/>
        <v>0.16950170732798914</v>
      </c>
      <c r="H64" s="136">
        <f t="shared" si="24"/>
        <v>0.20212693183104613</v>
      </c>
      <c r="I64" s="136">
        <f t="shared" si="24"/>
        <v>0.16006150420060195</v>
      </c>
      <c r="J64" s="136">
        <f t="shared" si="24"/>
        <v>0.17270703642746738</v>
      </c>
      <c r="K64" s="136">
        <f t="shared" si="24"/>
        <v>0.20633696767184206</v>
      </c>
      <c r="L64" s="136">
        <f t="shared" si="24"/>
        <v>0.20047490715523264</v>
      </c>
      <c r="M64" s="136">
        <f t="shared" si="24"/>
        <v>6.5972222222222238E-2</v>
      </c>
      <c r="N64" s="136">
        <f t="shared" si="24"/>
        <v>0.20191463002727117</v>
      </c>
      <c r="O64" s="136">
        <f t="shared" si="24"/>
        <v>0.39157089368797438</v>
      </c>
      <c r="P64" s="136">
        <f t="shared" si="24"/>
        <v>5.7827926657263752E-2</v>
      </c>
      <c r="Q64" s="136">
        <f t="shared" si="24"/>
        <v>0.11634830172431845</v>
      </c>
      <c r="R64" s="187">
        <f>'UK Nations CO census 2023'!G65</f>
        <v>0.15322664127036706</v>
      </c>
      <c r="S64" s="152"/>
    </row>
    <row r="65" spans="2:19" ht="15" thickTop="1">
      <c r="B65" s="100" t="s">
        <v>246</v>
      </c>
      <c r="C65" s="101">
        <v>25.791118894136275</v>
      </c>
      <c r="D65" s="101">
        <v>54.219431021135165</v>
      </c>
      <c r="E65" s="101">
        <v>0</v>
      </c>
      <c r="F65" s="101">
        <v>22.121282606868064</v>
      </c>
      <c r="G65" s="101">
        <v>47.975139352425032</v>
      </c>
      <c r="H65" s="101">
        <v>65.508975289612806</v>
      </c>
      <c r="I65" s="101">
        <v>45.037710435882332</v>
      </c>
      <c r="J65" s="101">
        <v>29.753840950018571</v>
      </c>
      <c r="K65" s="101">
        <v>30.325579671687365</v>
      </c>
      <c r="L65" s="101">
        <v>13.635224083083706</v>
      </c>
      <c r="M65" s="101">
        <v>3.7569090000000003</v>
      </c>
      <c r="N65" s="101">
        <v>12.82738899618743</v>
      </c>
      <c r="O65" s="101">
        <v>14.249701532286043</v>
      </c>
      <c r="P65" s="117" t="s">
        <v>239</v>
      </c>
      <c r="Q65" s="117" t="s">
        <v>239</v>
      </c>
      <c r="R65" s="117">
        <f>'UK Nations CO census 2023'!G66</f>
        <v>324.69412036940162</v>
      </c>
      <c r="S65" s="152"/>
    </row>
    <row r="66" spans="2:19" ht="15" thickBot="1">
      <c r="B66" s="118" t="s">
        <v>247</v>
      </c>
      <c r="C66" s="136">
        <v>0.24150996039009029</v>
      </c>
      <c r="D66" s="136">
        <v>0.35619257447892427</v>
      </c>
      <c r="E66" s="136">
        <v>0</v>
      </c>
      <c r="F66" s="136">
        <v>0.34499126822673137</v>
      </c>
      <c r="G66" s="136">
        <v>0.2961882887968435</v>
      </c>
      <c r="H66" s="136">
        <v>0.3172209595139463</v>
      </c>
      <c r="I66" s="136">
        <v>0.29818851402015578</v>
      </c>
      <c r="J66" s="136">
        <v>0.2224522356792509</v>
      </c>
      <c r="K66" s="136">
        <v>0.23631749608514049</v>
      </c>
      <c r="L66" s="136">
        <v>0.36229953229406892</v>
      </c>
      <c r="M66" s="136">
        <v>0.10220960092155737</v>
      </c>
      <c r="N66" s="136">
        <v>0.21440663233698651</v>
      </c>
      <c r="O66" s="136">
        <v>0.78081833322460148</v>
      </c>
      <c r="P66" s="136" t="s">
        <v>239</v>
      </c>
      <c r="Q66" s="136" t="s">
        <v>239</v>
      </c>
      <c r="R66" s="172">
        <f>'UK Nations CO census 2023'!G67</f>
        <v>0.20866274062997742</v>
      </c>
      <c r="S66" s="152"/>
    </row>
    <row r="67" spans="2:19" hidden="1">
      <c r="B67" s="1" t="s">
        <v>70</v>
      </c>
      <c r="C67">
        <v>57.1</v>
      </c>
      <c r="D67">
        <v>90.5</v>
      </c>
      <c r="E67">
        <v>142.80000000000001</v>
      </c>
      <c r="F67">
        <v>41.8</v>
      </c>
      <c r="G67">
        <v>100.1</v>
      </c>
      <c r="H67">
        <v>131.80000000000001</v>
      </c>
      <c r="I67">
        <v>96.4</v>
      </c>
      <c r="J67">
        <v>76.7</v>
      </c>
      <c r="K67">
        <v>78.400000000000006</v>
      </c>
      <c r="L67">
        <v>22.2</v>
      </c>
      <c r="M67">
        <v>25.7</v>
      </c>
      <c r="N67">
        <v>40.6</v>
      </c>
      <c r="O67">
        <v>4</v>
      </c>
      <c r="P67">
        <v>32.9</v>
      </c>
      <c r="Q67">
        <v>12.8</v>
      </c>
      <c r="R67" s="34"/>
    </row>
    <row r="68" spans="2:19" hidden="1">
      <c r="B68" s="1" t="s">
        <v>71</v>
      </c>
      <c r="C68">
        <v>47.1</v>
      </c>
      <c r="D68">
        <v>83.6</v>
      </c>
      <c r="E68">
        <v>119</v>
      </c>
      <c r="F68">
        <v>33.799999999999997</v>
      </c>
      <c r="G68">
        <v>91.6</v>
      </c>
      <c r="H68">
        <v>123.9</v>
      </c>
      <c r="I68">
        <v>73.8</v>
      </c>
      <c r="J68">
        <v>70.599999999999994</v>
      </c>
      <c r="K68">
        <v>67.7</v>
      </c>
      <c r="L68">
        <v>19.7</v>
      </c>
      <c r="M68">
        <v>20.2</v>
      </c>
      <c r="N68">
        <v>39</v>
      </c>
      <c r="O68">
        <v>7</v>
      </c>
      <c r="P68">
        <v>24.3</v>
      </c>
      <c r="Q68">
        <v>10.3</v>
      </c>
      <c r="R68" s="34"/>
    </row>
    <row r="69" spans="2:19">
      <c r="C69" s="147"/>
      <c r="D69" s="147"/>
      <c r="E69" s="147"/>
      <c r="F69" s="147"/>
      <c r="G69" s="147"/>
    </row>
  </sheetData>
  <mergeCells count="30">
    <mergeCell ref="R49:R50"/>
    <mergeCell ref="B1:D2"/>
    <mergeCell ref="E1:G2"/>
    <mergeCell ref="C52:K52"/>
    <mergeCell ref="L52:N52"/>
    <mergeCell ref="O52:Q52"/>
    <mergeCell ref="B49:B50"/>
    <mergeCell ref="C49:C50"/>
    <mergeCell ref="D49:D50"/>
    <mergeCell ref="E49:E50"/>
    <mergeCell ref="F49:F50"/>
    <mergeCell ref="G49:G50"/>
    <mergeCell ref="H49:H50"/>
    <mergeCell ref="I49:I50"/>
    <mergeCell ref="J49:J50"/>
    <mergeCell ref="K49:K50"/>
    <mergeCell ref="P18:Q18"/>
    <mergeCell ref="C6:K6"/>
    <mergeCell ref="L6:N6"/>
    <mergeCell ref="O6:Q6"/>
    <mergeCell ref="F4:G4"/>
    <mergeCell ref="D4:E4"/>
    <mergeCell ref="P19:Q19"/>
    <mergeCell ref="P21:Q21"/>
    <mergeCell ref="Q49:Q50"/>
    <mergeCell ref="L49:L50"/>
    <mergeCell ref="M49:M50"/>
    <mergeCell ref="N49:N50"/>
    <mergeCell ref="O49:O50"/>
    <mergeCell ref="P49:P50"/>
  </mergeCells>
  <conditionalFormatting sqref="C10:Q10">
    <cfRule type="aboveAverage" dxfId="17" priority="37"/>
  </conditionalFormatting>
  <conditionalFormatting sqref="C16:Q16">
    <cfRule type="aboveAverage" dxfId="16" priority="39"/>
  </conditionalFormatting>
  <conditionalFormatting sqref="C19:Q19">
    <cfRule type="aboveAverage" dxfId="15" priority="35" aboveAverage="0"/>
  </conditionalFormatting>
  <conditionalFormatting sqref="C27:Q27">
    <cfRule type="aboveAverage" dxfId="14" priority="25" aboveAverage="0"/>
  </conditionalFormatting>
  <conditionalFormatting sqref="C31:Q31">
    <cfRule type="aboveAverage" dxfId="13" priority="41"/>
  </conditionalFormatting>
  <conditionalFormatting sqref="C32:Q32">
    <cfRule type="aboveAverage" dxfId="12" priority="43"/>
  </conditionalFormatting>
  <conditionalFormatting sqref="C33:Q33">
    <cfRule type="aboveAverage" dxfId="11" priority="45"/>
  </conditionalFormatting>
  <conditionalFormatting sqref="C36:Q36">
    <cfRule type="aboveAverage" dxfId="10" priority="47" aboveAverage="0"/>
  </conditionalFormatting>
  <conditionalFormatting sqref="C37:Q37">
    <cfRule type="aboveAverage" dxfId="9" priority="49" aboveAverage="0"/>
  </conditionalFormatting>
  <conditionalFormatting sqref="C38:Q38">
    <cfRule type="aboveAverage" dxfId="8" priority="51"/>
  </conditionalFormatting>
  <conditionalFormatting sqref="C40:Q40">
    <cfRule type="aboveAverage" dxfId="7" priority="53" aboveAverage="0"/>
  </conditionalFormatting>
  <conditionalFormatting sqref="C45:Q45">
    <cfRule type="aboveAverage" dxfId="6" priority="55" aboveAverage="0"/>
  </conditionalFormatting>
  <conditionalFormatting sqref="C46:Q46">
    <cfRule type="aboveAverage" dxfId="5" priority="57" aboveAverage="0"/>
  </conditionalFormatting>
  <conditionalFormatting sqref="C47:Q47">
    <cfRule type="aboveAverage" dxfId="4" priority="59" aboveAverage="0"/>
  </conditionalFormatting>
  <conditionalFormatting sqref="C58:Q58">
    <cfRule type="aboveAverage" dxfId="3" priority="61"/>
  </conditionalFormatting>
  <conditionalFormatting sqref="C61:Q61">
    <cfRule type="aboveAverage" dxfId="2" priority="63"/>
  </conditionalFormatting>
  <conditionalFormatting sqref="C64:Q64">
    <cfRule type="aboveAverage" dxfId="1" priority="65"/>
  </conditionalFormatting>
  <conditionalFormatting sqref="C66:Q66">
    <cfRule type="aboveAverage" dxfId="0" priority="1"/>
  </conditionalFormatting>
  <pageMargins left="0.7" right="0.7" top="0.75" bottom="0.75" header="0.3" footer="0.3"/>
  <pageSetup paperSize="9" orientation="portrait" horizontalDpi="1200" verticalDpi="1200" r:id="rId1"/>
  <ignoredErrors>
    <ignoredError sqref="R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3368-FF7B-4DE3-8860-E15610E56720}">
  <dimension ref="A1:C51"/>
  <sheetViews>
    <sheetView topLeftCell="A35" workbookViewId="0">
      <selection activeCell="E13" sqref="E13"/>
    </sheetView>
  </sheetViews>
  <sheetFormatPr defaultRowHeight="14.5"/>
  <cols>
    <col min="1" max="1" width="5.90625" style="55" customWidth="1"/>
    <col min="2" max="2" width="101.1796875" style="201" customWidth="1"/>
    <col min="3" max="16384" width="8.7265625" style="111"/>
  </cols>
  <sheetData>
    <row r="1" spans="1:2" ht="9" customHeight="1" thickBot="1"/>
    <row r="2" spans="1:2">
      <c r="A2" s="271" t="s">
        <v>72</v>
      </c>
      <c r="B2" s="272"/>
    </row>
    <row r="3" spans="1:2">
      <c r="A3" s="273"/>
      <c r="B3" s="274"/>
    </row>
    <row r="4" spans="1:2">
      <c r="A4" s="203">
        <v>1</v>
      </c>
      <c r="B4" s="202" t="s">
        <v>72</v>
      </c>
    </row>
    <row r="5" spans="1:2" ht="42.5">
      <c r="A5" s="210" t="s">
        <v>73</v>
      </c>
      <c r="B5" s="204" t="s">
        <v>74</v>
      </c>
    </row>
    <row r="6" spans="1:2">
      <c r="A6" s="203">
        <v>2</v>
      </c>
      <c r="B6" s="202" t="s">
        <v>75</v>
      </c>
    </row>
    <row r="7" spans="1:2" ht="56.5">
      <c r="A7" s="211" t="s">
        <v>73</v>
      </c>
      <c r="B7" s="204" t="s">
        <v>76</v>
      </c>
    </row>
    <row r="8" spans="1:2">
      <c r="A8" s="203">
        <v>3</v>
      </c>
      <c r="B8" s="202" t="s">
        <v>77</v>
      </c>
    </row>
    <row r="9" spans="1:2" ht="84.5">
      <c r="A9" s="212"/>
      <c r="B9" s="204" t="s">
        <v>248</v>
      </c>
    </row>
    <row r="10" spans="1:2">
      <c r="A10" s="203">
        <v>4</v>
      </c>
      <c r="B10" s="202" t="s">
        <v>78</v>
      </c>
    </row>
    <row r="11" spans="1:2" ht="28.5">
      <c r="A11" s="213"/>
      <c r="B11" s="204" t="s">
        <v>79</v>
      </c>
    </row>
    <row r="12" spans="1:2">
      <c r="A12" s="203">
        <v>5</v>
      </c>
      <c r="B12" s="202" t="s">
        <v>80</v>
      </c>
    </row>
    <row r="13" spans="1:2" ht="66.5" customHeight="1">
      <c r="A13" s="213"/>
      <c r="B13" s="217" t="s">
        <v>249</v>
      </c>
    </row>
    <row r="14" spans="1:2" ht="28.5">
      <c r="A14" s="212"/>
      <c r="B14" s="204" t="s">
        <v>81</v>
      </c>
    </row>
    <row r="15" spans="1:2">
      <c r="A15" s="203">
        <v>6</v>
      </c>
      <c r="B15" s="202" t="s">
        <v>82</v>
      </c>
    </row>
    <row r="16" spans="1:2" ht="28.5">
      <c r="A16" s="213"/>
      <c r="B16" s="204" t="s">
        <v>250</v>
      </c>
    </row>
    <row r="17" spans="1:2">
      <c r="A17" s="203">
        <v>7</v>
      </c>
      <c r="B17" s="202" t="s">
        <v>83</v>
      </c>
    </row>
    <row r="18" spans="1:2" ht="28.5">
      <c r="A18" s="213"/>
      <c r="B18" s="204" t="s">
        <v>84</v>
      </c>
    </row>
    <row r="19" spans="1:2">
      <c r="A19" s="203">
        <v>8</v>
      </c>
      <c r="B19" s="202" t="s">
        <v>85</v>
      </c>
    </row>
    <row r="20" spans="1:2">
      <c r="A20" s="213"/>
      <c r="B20" s="204" t="s">
        <v>86</v>
      </c>
    </row>
    <row r="21" spans="1:2">
      <c r="A21" s="203">
        <v>9</v>
      </c>
      <c r="B21" s="202" t="s">
        <v>87</v>
      </c>
    </row>
    <row r="22" spans="1:2">
      <c r="A22" s="213"/>
      <c r="B22" s="204" t="s">
        <v>88</v>
      </c>
    </row>
    <row r="23" spans="1:2">
      <c r="A23" s="203">
        <v>10</v>
      </c>
      <c r="B23" s="202" t="s">
        <v>89</v>
      </c>
    </row>
    <row r="24" spans="1:2">
      <c r="A24" s="210"/>
      <c r="B24" s="237" t="s">
        <v>90</v>
      </c>
    </row>
    <row r="25" spans="1:2" ht="11.25" customHeight="1">
      <c r="A25" s="215"/>
      <c r="B25" s="214"/>
    </row>
    <row r="26" spans="1:2" ht="15.65" customHeight="1">
      <c r="A26" s="205" t="s">
        <v>73</v>
      </c>
      <c r="B26" s="275" t="s">
        <v>91</v>
      </c>
    </row>
    <row r="27" spans="1:2" ht="18" customHeight="1">
      <c r="A27" s="206" t="s">
        <v>73</v>
      </c>
      <c r="B27" s="276"/>
    </row>
    <row r="28" spans="1:2">
      <c r="A28" s="203">
        <v>1</v>
      </c>
      <c r="B28" s="202" t="s">
        <v>92</v>
      </c>
    </row>
    <row r="29" spans="1:2" ht="28.5">
      <c r="A29" s="213"/>
      <c r="B29" s="216" t="s">
        <v>93</v>
      </c>
    </row>
    <row r="30" spans="1:2">
      <c r="A30" s="203">
        <v>2</v>
      </c>
      <c r="B30" s="202" t="s">
        <v>94</v>
      </c>
    </row>
    <row r="31" spans="1:2" ht="37.5" customHeight="1">
      <c r="A31" s="213"/>
      <c r="B31" s="207" t="s">
        <v>95</v>
      </c>
    </row>
    <row r="32" spans="1:2">
      <c r="A32" s="203">
        <v>3</v>
      </c>
      <c r="B32" s="202" t="s">
        <v>96</v>
      </c>
    </row>
    <row r="33" spans="1:3" ht="28.5">
      <c r="A33" s="213"/>
      <c r="B33" s="204" t="s">
        <v>251</v>
      </c>
    </row>
    <row r="34" spans="1:3" ht="50.5" customHeight="1">
      <c r="A34" s="213"/>
      <c r="B34" s="218" t="s">
        <v>97</v>
      </c>
    </row>
    <row r="35" spans="1:3">
      <c r="A35" s="203">
        <v>4</v>
      </c>
      <c r="B35" s="202" t="s">
        <v>98</v>
      </c>
    </row>
    <row r="36" spans="1:3" ht="35.5" customHeight="1">
      <c r="A36" s="213"/>
      <c r="B36" s="207" t="s">
        <v>99</v>
      </c>
    </row>
    <row r="37" spans="1:3" ht="16.5" customHeight="1">
      <c r="B37" s="221" t="s">
        <v>252</v>
      </c>
    </row>
    <row r="38" spans="1:3" ht="11.5" customHeight="1">
      <c r="B38" s="219"/>
      <c r="C38" s="141"/>
    </row>
    <row r="39" spans="1:3">
      <c r="A39" s="213"/>
      <c r="B39" s="220" t="s">
        <v>254</v>
      </c>
      <c r="C39" s="141"/>
    </row>
    <row r="40" spans="1:3" ht="16" customHeight="1">
      <c r="B40" s="222" t="s">
        <v>253</v>
      </c>
      <c r="C40" s="141"/>
    </row>
    <row r="41" spans="1:3">
      <c r="A41" s="203">
        <v>5</v>
      </c>
      <c r="B41" s="202" t="s">
        <v>51</v>
      </c>
    </row>
    <row r="42" spans="1:3" ht="70">
      <c r="A42" s="213"/>
      <c r="B42" s="207" t="s">
        <v>255</v>
      </c>
    </row>
    <row r="43" spans="1:3">
      <c r="A43" s="223">
        <v>6</v>
      </c>
      <c r="B43" s="228" t="s">
        <v>51</v>
      </c>
    </row>
    <row r="44" spans="1:3">
      <c r="A44" s="224" t="s">
        <v>73</v>
      </c>
      <c r="B44" s="225" t="s">
        <v>100</v>
      </c>
    </row>
    <row r="45" spans="1:3">
      <c r="A45" s="227" t="s">
        <v>73</v>
      </c>
      <c r="B45" s="226"/>
    </row>
    <row r="46" spans="1:3">
      <c r="A46" s="208" t="s">
        <v>73</v>
      </c>
      <c r="B46" s="277" t="s">
        <v>101</v>
      </c>
    </row>
    <row r="47" spans="1:3">
      <c r="A47" s="209" t="s">
        <v>73</v>
      </c>
      <c r="B47" s="278"/>
    </row>
    <row r="48" spans="1:3" ht="31.5" customHeight="1">
      <c r="A48" s="247"/>
      <c r="B48" s="246" t="s">
        <v>256</v>
      </c>
    </row>
    <row r="49" spans="1:2">
      <c r="A49" s="213"/>
      <c r="B49" s="229"/>
    </row>
    <row r="50" spans="1:2">
      <c r="A50" s="213"/>
      <c r="B50" s="229"/>
    </row>
    <row r="51" spans="1:2">
      <c r="A51" s="212"/>
      <c r="B51" s="229"/>
    </row>
  </sheetData>
  <mergeCells count="3">
    <mergeCell ref="A2:B3"/>
    <mergeCell ref="B26:B27"/>
    <mergeCell ref="B46:B47"/>
  </mergeCells>
  <hyperlinks>
    <hyperlink ref="B24" r:id="rId1" display="mailto:census@rcr.ac.uk" xr:uid="{1410BDEF-8CC1-4E9A-B09C-9E553EAFA4E3}"/>
    <hyperlink ref="B46" r:id="rId2" xr:uid="{0ACDD0FB-9C77-49B9-9037-F52B86CA744F}"/>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2A3C-936B-4603-BD37-CDE84A10C880}">
  <dimension ref="A1:E61"/>
  <sheetViews>
    <sheetView workbookViewId="0">
      <selection activeCell="B11" sqref="B11"/>
    </sheetView>
  </sheetViews>
  <sheetFormatPr defaultRowHeight="14.5"/>
  <cols>
    <col min="1" max="1" width="58.453125" style="47" bestFit="1" customWidth="1"/>
    <col min="2" max="2" width="39.26953125" style="47" customWidth="1"/>
    <col min="3" max="3" width="49.7265625" style="47" customWidth="1"/>
    <col min="4" max="4" width="25" style="47" bestFit="1" customWidth="1"/>
    <col min="5" max="5" width="16" style="47" bestFit="1" customWidth="1"/>
  </cols>
  <sheetData>
    <row r="1" spans="1:5" ht="15" thickBot="1">
      <c r="A1" s="230" t="s">
        <v>102</v>
      </c>
      <c r="B1" s="230" t="s">
        <v>103</v>
      </c>
      <c r="C1" s="230" t="s">
        <v>104</v>
      </c>
      <c r="D1" s="230" t="s">
        <v>105</v>
      </c>
      <c r="E1" s="230" t="s">
        <v>106</v>
      </c>
    </row>
    <row r="2" spans="1:5" ht="15" thickBot="1">
      <c r="A2" s="231" t="s">
        <v>131</v>
      </c>
      <c r="B2" s="232" t="s">
        <v>132</v>
      </c>
      <c r="C2" s="232" t="s">
        <v>121</v>
      </c>
      <c r="D2" s="233" t="s">
        <v>56</v>
      </c>
      <c r="E2" s="234" t="s">
        <v>5</v>
      </c>
    </row>
    <row r="3" spans="1:5" ht="15" thickBot="1">
      <c r="A3" s="231" t="s">
        <v>133</v>
      </c>
      <c r="B3" s="232" t="s">
        <v>134</v>
      </c>
      <c r="C3" s="232" t="s">
        <v>121</v>
      </c>
      <c r="D3" s="233" t="s">
        <v>56</v>
      </c>
      <c r="E3" s="234" t="s">
        <v>5</v>
      </c>
    </row>
    <row r="4" spans="1:5" ht="15" thickBot="1">
      <c r="A4" s="231" t="s">
        <v>171</v>
      </c>
      <c r="B4" s="232" t="s">
        <v>172</v>
      </c>
      <c r="C4" s="232" t="s">
        <v>173</v>
      </c>
      <c r="D4" s="233" t="s">
        <v>174</v>
      </c>
      <c r="E4" s="235" t="s">
        <v>6</v>
      </c>
    </row>
    <row r="5" spans="1:5" ht="15" thickBot="1">
      <c r="A5" s="231" t="s">
        <v>161</v>
      </c>
      <c r="B5" s="232" t="s">
        <v>162</v>
      </c>
      <c r="C5" s="232" t="s">
        <v>163</v>
      </c>
      <c r="D5" s="233" t="s">
        <v>66</v>
      </c>
      <c r="E5" s="235" t="s">
        <v>8</v>
      </c>
    </row>
    <row r="6" spans="1:5" ht="15" thickBot="1">
      <c r="A6" s="231" t="s">
        <v>177</v>
      </c>
      <c r="B6" s="232" t="s">
        <v>178</v>
      </c>
      <c r="C6" s="232" t="s">
        <v>140</v>
      </c>
      <c r="D6" s="232" t="s">
        <v>59</v>
      </c>
      <c r="E6" s="234" t="s">
        <v>5</v>
      </c>
    </row>
    <row r="7" spans="1:5" ht="15" thickBot="1">
      <c r="A7" s="231" t="s">
        <v>117</v>
      </c>
      <c r="B7" s="232" t="s">
        <v>118</v>
      </c>
      <c r="C7" s="232" t="s">
        <v>55</v>
      </c>
      <c r="D7" s="233" t="s">
        <v>55</v>
      </c>
      <c r="E7" s="234" t="s">
        <v>5</v>
      </c>
    </row>
    <row r="8" spans="1:5" ht="15" thickBot="1">
      <c r="A8" s="231" t="s">
        <v>119</v>
      </c>
      <c r="B8" s="232" t="s">
        <v>120</v>
      </c>
      <c r="C8" s="232" t="s">
        <v>121</v>
      </c>
      <c r="D8" s="233" t="s">
        <v>55</v>
      </c>
      <c r="E8" s="234" t="s">
        <v>5</v>
      </c>
    </row>
    <row r="9" spans="1:5" ht="15" thickBot="1">
      <c r="A9" s="231" t="s">
        <v>122</v>
      </c>
      <c r="B9" s="232" t="s">
        <v>123</v>
      </c>
      <c r="C9" s="232" t="s">
        <v>55</v>
      </c>
      <c r="D9" s="233" t="s">
        <v>55</v>
      </c>
      <c r="E9" s="234" t="s">
        <v>5</v>
      </c>
    </row>
    <row r="10" spans="1:5" ht="15" thickBot="1">
      <c r="A10" s="231" t="s">
        <v>122</v>
      </c>
      <c r="B10" s="232" t="s">
        <v>124</v>
      </c>
      <c r="C10" s="232" t="s">
        <v>55</v>
      </c>
      <c r="D10" s="233" t="s">
        <v>55</v>
      </c>
      <c r="E10" s="234" t="s">
        <v>5</v>
      </c>
    </row>
    <row r="11" spans="1:5" ht="15" thickBot="1">
      <c r="A11" s="231" t="s">
        <v>196</v>
      </c>
      <c r="B11" s="232" t="s">
        <v>197</v>
      </c>
      <c r="C11" s="232" t="s">
        <v>198</v>
      </c>
      <c r="D11" s="232" t="s">
        <v>60</v>
      </c>
      <c r="E11" s="234" t="s">
        <v>5</v>
      </c>
    </row>
    <row r="12" spans="1:5" ht="15" thickBot="1">
      <c r="A12" s="231" t="s">
        <v>135</v>
      </c>
      <c r="B12" s="232" t="s">
        <v>136</v>
      </c>
      <c r="C12" s="232" t="s">
        <v>137</v>
      </c>
      <c r="D12" s="233" t="s">
        <v>56</v>
      </c>
      <c r="E12" s="234" t="s">
        <v>5</v>
      </c>
    </row>
    <row r="13" spans="1:5" ht="15" thickBot="1">
      <c r="A13" s="231" t="s">
        <v>231</v>
      </c>
      <c r="B13" s="232" t="s">
        <v>232</v>
      </c>
      <c r="C13" s="232" t="s">
        <v>233</v>
      </c>
      <c r="D13" s="232" t="s">
        <v>234</v>
      </c>
      <c r="E13" s="234" t="s">
        <v>5</v>
      </c>
    </row>
    <row r="14" spans="1:5" ht="15" thickBot="1">
      <c r="A14" s="231" t="s">
        <v>138</v>
      </c>
      <c r="B14" s="232" t="s">
        <v>139</v>
      </c>
      <c r="C14" s="232" t="s">
        <v>140</v>
      </c>
      <c r="D14" s="233" t="s">
        <v>56</v>
      </c>
      <c r="E14" s="234" t="s">
        <v>5</v>
      </c>
    </row>
    <row r="15" spans="1:5" ht="15" thickBot="1">
      <c r="A15" s="231" t="s">
        <v>164</v>
      </c>
      <c r="B15" s="232" t="s">
        <v>165</v>
      </c>
      <c r="C15" s="232" t="s">
        <v>166</v>
      </c>
      <c r="D15" s="233" t="s">
        <v>58</v>
      </c>
      <c r="E15" s="234" t="s">
        <v>5</v>
      </c>
    </row>
    <row r="16" spans="1:5" ht="15" thickBot="1">
      <c r="A16" s="231" t="s">
        <v>235</v>
      </c>
      <c r="B16" s="232" t="s">
        <v>236</v>
      </c>
      <c r="C16" s="232" t="s">
        <v>233</v>
      </c>
      <c r="D16" s="232" t="s">
        <v>234</v>
      </c>
      <c r="E16" s="234" t="s">
        <v>5</v>
      </c>
    </row>
    <row r="17" spans="1:5" ht="15" thickBot="1">
      <c r="A17" s="236" t="s">
        <v>179</v>
      </c>
      <c r="B17" s="232" t="s">
        <v>180</v>
      </c>
      <c r="C17" s="232" t="s">
        <v>137</v>
      </c>
      <c r="D17" s="232" t="s">
        <v>59</v>
      </c>
      <c r="E17" s="234" t="s">
        <v>5</v>
      </c>
    </row>
    <row r="18" spans="1:5" ht="15" thickBot="1">
      <c r="A18" s="231" t="s">
        <v>125</v>
      </c>
      <c r="B18" s="232" t="s">
        <v>126</v>
      </c>
      <c r="C18" s="232" t="s">
        <v>55</v>
      </c>
      <c r="D18" s="233" t="s">
        <v>55</v>
      </c>
      <c r="E18" s="234" t="s">
        <v>5</v>
      </c>
    </row>
    <row r="19" spans="1:5" ht="15" thickBot="1">
      <c r="A19" s="231" t="s">
        <v>149</v>
      </c>
      <c r="B19" s="232" t="s">
        <v>150</v>
      </c>
      <c r="C19" s="232" t="s">
        <v>151</v>
      </c>
      <c r="D19" s="233" t="s">
        <v>57</v>
      </c>
      <c r="E19" s="234" t="s">
        <v>5</v>
      </c>
    </row>
    <row r="20" spans="1:5" ht="15" thickBot="1">
      <c r="A20" s="231" t="s">
        <v>154</v>
      </c>
      <c r="B20" s="232" t="s">
        <v>155</v>
      </c>
      <c r="C20" s="232" t="s">
        <v>156</v>
      </c>
      <c r="D20" s="233" t="s">
        <v>63</v>
      </c>
      <c r="E20" s="235" t="s">
        <v>7</v>
      </c>
    </row>
    <row r="21" spans="1:5" ht="15" thickBot="1">
      <c r="A21" s="231" t="s">
        <v>215</v>
      </c>
      <c r="B21" s="232" t="s">
        <v>216</v>
      </c>
      <c r="C21" s="232" t="s">
        <v>156</v>
      </c>
      <c r="D21" s="233" t="s">
        <v>65</v>
      </c>
      <c r="E21" s="235" t="s">
        <v>7</v>
      </c>
    </row>
    <row r="22" spans="1:5" ht="15" thickBot="1">
      <c r="A22" s="231" t="s">
        <v>157</v>
      </c>
      <c r="B22" s="232" t="s">
        <v>158</v>
      </c>
      <c r="C22" s="232" t="s">
        <v>156</v>
      </c>
      <c r="D22" s="233" t="s">
        <v>63</v>
      </c>
      <c r="E22" s="235" t="s">
        <v>7</v>
      </c>
    </row>
    <row r="23" spans="1:5" ht="15" thickBot="1">
      <c r="A23" s="231" t="s">
        <v>192</v>
      </c>
      <c r="B23" s="232" t="s">
        <v>193</v>
      </c>
      <c r="C23" s="232" t="s">
        <v>156</v>
      </c>
      <c r="D23" s="233" t="s">
        <v>64</v>
      </c>
      <c r="E23" s="235" t="s">
        <v>7</v>
      </c>
    </row>
    <row r="24" spans="1:5" ht="15" thickBot="1">
      <c r="A24" s="231" t="s">
        <v>159</v>
      </c>
      <c r="B24" s="232" t="s">
        <v>160</v>
      </c>
      <c r="C24" s="232" t="s">
        <v>156</v>
      </c>
      <c r="D24" s="233" t="s">
        <v>63</v>
      </c>
      <c r="E24" s="235" t="s">
        <v>7</v>
      </c>
    </row>
    <row r="25" spans="1:5" ht="15" thickBot="1">
      <c r="A25" s="231" t="s">
        <v>127</v>
      </c>
      <c r="B25" s="232" t="s">
        <v>128</v>
      </c>
      <c r="C25" s="232" t="s">
        <v>55</v>
      </c>
      <c r="D25" s="233" t="s">
        <v>55</v>
      </c>
      <c r="E25" s="234" t="s">
        <v>5</v>
      </c>
    </row>
    <row r="26" spans="1:5" ht="15" thickBot="1">
      <c r="A26" s="231" t="s">
        <v>141</v>
      </c>
      <c r="B26" s="232" t="s">
        <v>142</v>
      </c>
      <c r="C26" s="232" t="s">
        <v>121</v>
      </c>
      <c r="D26" s="233" t="s">
        <v>56</v>
      </c>
      <c r="E26" s="234" t="s">
        <v>5</v>
      </c>
    </row>
    <row r="27" spans="1:5" ht="15" thickBot="1">
      <c r="A27" s="231" t="s">
        <v>129</v>
      </c>
      <c r="B27" s="232" t="s">
        <v>130</v>
      </c>
      <c r="C27" s="232" t="s">
        <v>55</v>
      </c>
      <c r="D27" s="233" t="s">
        <v>55</v>
      </c>
      <c r="E27" s="234" t="s">
        <v>5</v>
      </c>
    </row>
    <row r="28" spans="1:5" ht="15" thickBot="1">
      <c r="A28" s="231" t="s">
        <v>107</v>
      </c>
      <c r="B28" s="232" t="s">
        <v>108</v>
      </c>
      <c r="C28" s="232" t="s">
        <v>54</v>
      </c>
      <c r="D28" s="233" t="s">
        <v>54</v>
      </c>
      <c r="E28" s="234" t="s">
        <v>5</v>
      </c>
    </row>
    <row r="29" spans="1:5" ht="15" thickBot="1">
      <c r="A29" s="231" t="s">
        <v>109</v>
      </c>
      <c r="B29" s="232" t="s">
        <v>110</v>
      </c>
      <c r="C29" s="232" t="s">
        <v>54</v>
      </c>
      <c r="D29" s="233" t="s">
        <v>54</v>
      </c>
      <c r="E29" s="234" t="s">
        <v>5</v>
      </c>
    </row>
    <row r="30" spans="1:5" ht="15" thickBot="1">
      <c r="A30" s="231" t="s">
        <v>181</v>
      </c>
      <c r="B30" s="232" t="s">
        <v>182</v>
      </c>
      <c r="C30" s="232" t="s">
        <v>183</v>
      </c>
      <c r="D30" s="232" t="s">
        <v>59</v>
      </c>
      <c r="E30" s="234" t="s">
        <v>5</v>
      </c>
    </row>
    <row r="31" spans="1:5" ht="17.25" customHeight="1" thickBot="1">
      <c r="A31" s="231" t="s">
        <v>184</v>
      </c>
      <c r="B31" s="232" t="s">
        <v>185</v>
      </c>
      <c r="C31" s="232" t="s">
        <v>183</v>
      </c>
      <c r="D31" s="232" t="s">
        <v>59</v>
      </c>
      <c r="E31" s="234" t="s">
        <v>5</v>
      </c>
    </row>
    <row r="32" spans="1:5" ht="16.5" customHeight="1" thickBot="1">
      <c r="A32" s="231" t="s">
        <v>186</v>
      </c>
      <c r="B32" s="232" t="s">
        <v>187</v>
      </c>
      <c r="C32" s="232" t="s">
        <v>183</v>
      </c>
      <c r="D32" s="232" t="s">
        <v>59</v>
      </c>
      <c r="E32" s="234" t="s">
        <v>5</v>
      </c>
    </row>
    <row r="33" spans="1:5" ht="15" thickBot="1">
      <c r="A33" s="231" t="s">
        <v>199</v>
      </c>
      <c r="B33" s="232" t="s">
        <v>200</v>
      </c>
      <c r="C33" s="232" t="s">
        <v>198</v>
      </c>
      <c r="D33" s="232" t="s">
        <v>60</v>
      </c>
      <c r="E33" s="234" t="s">
        <v>5</v>
      </c>
    </row>
    <row r="34" spans="1:5" ht="15" thickBot="1">
      <c r="A34" s="231" t="s">
        <v>201</v>
      </c>
      <c r="B34" s="232" t="s">
        <v>202</v>
      </c>
      <c r="C34" s="232" t="s">
        <v>198</v>
      </c>
      <c r="D34" s="232" t="s">
        <v>60</v>
      </c>
      <c r="E34" s="234" t="s">
        <v>5</v>
      </c>
    </row>
    <row r="35" spans="1:5" ht="15" thickBot="1">
      <c r="A35" s="231" t="s">
        <v>143</v>
      </c>
      <c r="B35" s="232" t="s">
        <v>144</v>
      </c>
      <c r="C35" s="232" t="s">
        <v>121</v>
      </c>
      <c r="D35" s="233" t="s">
        <v>56</v>
      </c>
      <c r="E35" s="234" t="s">
        <v>5</v>
      </c>
    </row>
    <row r="36" spans="1:5" ht="15" thickBot="1">
      <c r="A36" s="231" t="s">
        <v>188</v>
      </c>
      <c r="B36" s="232" t="s">
        <v>189</v>
      </c>
      <c r="C36" s="232" t="s">
        <v>140</v>
      </c>
      <c r="D36" s="232" t="s">
        <v>59</v>
      </c>
      <c r="E36" s="234" t="s">
        <v>5</v>
      </c>
    </row>
    <row r="37" spans="1:5" ht="15" thickBot="1">
      <c r="A37" s="231" t="s">
        <v>203</v>
      </c>
      <c r="B37" s="232" t="s">
        <v>204</v>
      </c>
      <c r="C37" s="232" t="s">
        <v>198</v>
      </c>
      <c r="D37" s="232" t="s">
        <v>60</v>
      </c>
      <c r="E37" s="234" t="s">
        <v>5</v>
      </c>
    </row>
    <row r="38" spans="1:5" ht="15" thickBot="1">
      <c r="A38" s="231" t="s">
        <v>237</v>
      </c>
      <c r="B38" s="232" t="s">
        <v>238</v>
      </c>
      <c r="C38" s="232" t="s">
        <v>233</v>
      </c>
      <c r="D38" s="232" t="s">
        <v>234</v>
      </c>
      <c r="E38" s="234" t="s">
        <v>5</v>
      </c>
    </row>
    <row r="39" spans="1:5" ht="15" thickBot="1">
      <c r="A39" s="231" t="s">
        <v>219</v>
      </c>
      <c r="B39" s="232" t="s">
        <v>220</v>
      </c>
      <c r="C39" s="232" t="s">
        <v>61</v>
      </c>
      <c r="D39" s="232" t="s">
        <v>61</v>
      </c>
      <c r="E39" s="234" t="s">
        <v>5</v>
      </c>
    </row>
    <row r="40" spans="1:5" ht="15" thickBot="1">
      <c r="A40" s="231" t="s">
        <v>205</v>
      </c>
      <c r="B40" s="232" t="s">
        <v>206</v>
      </c>
      <c r="C40" s="232" t="s">
        <v>198</v>
      </c>
      <c r="D40" s="232" t="s">
        <v>60</v>
      </c>
      <c r="E40" s="234" t="s">
        <v>5</v>
      </c>
    </row>
    <row r="41" spans="1:5" ht="15" thickBot="1">
      <c r="A41" s="231" t="s">
        <v>152</v>
      </c>
      <c r="B41" s="232" t="s">
        <v>153</v>
      </c>
      <c r="C41" s="232" t="s">
        <v>151</v>
      </c>
      <c r="D41" s="233" t="s">
        <v>57</v>
      </c>
      <c r="E41" s="234" t="s">
        <v>5</v>
      </c>
    </row>
    <row r="42" spans="1:5" ht="15" thickBot="1">
      <c r="A42" s="231" t="s">
        <v>217</v>
      </c>
      <c r="B42" s="232" t="s">
        <v>218</v>
      </c>
      <c r="C42" s="232" t="s">
        <v>163</v>
      </c>
      <c r="D42" s="233" t="s">
        <v>68</v>
      </c>
      <c r="E42" s="235" t="s">
        <v>8</v>
      </c>
    </row>
    <row r="43" spans="1:5" ht="15" thickBot="1">
      <c r="A43" s="231" t="s">
        <v>167</v>
      </c>
      <c r="B43" s="232" t="s">
        <v>168</v>
      </c>
      <c r="C43" s="232" t="s">
        <v>166</v>
      </c>
      <c r="D43" s="233" t="s">
        <v>58</v>
      </c>
      <c r="E43" s="234" t="s">
        <v>5</v>
      </c>
    </row>
    <row r="44" spans="1:5" ht="15" thickBot="1">
      <c r="A44" s="231" t="s">
        <v>169</v>
      </c>
      <c r="B44" s="232" t="s">
        <v>170</v>
      </c>
      <c r="C44" s="232" t="s">
        <v>166</v>
      </c>
      <c r="D44" s="233" t="s">
        <v>58</v>
      </c>
      <c r="E44" s="234" t="s">
        <v>5</v>
      </c>
    </row>
    <row r="45" spans="1:5" ht="15" thickBot="1">
      <c r="A45" s="231" t="s">
        <v>145</v>
      </c>
      <c r="B45" s="232" t="s">
        <v>146</v>
      </c>
      <c r="C45" s="232" t="s">
        <v>140</v>
      </c>
      <c r="D45" s="233" t="s">
        <v>56</v>
      </c>
      <c r="E45" s="234" t="s">
        <v>5</v>
      </c>
    </row>
    <row r="46" spans="1:5" ht="15" thickBot="1">
      <c r="A46" s="231" t="s">
        <v>221</v>
      </c>
      <c r="B46" s="232" t="s">
        <v>222</v>
      </c>
      <c r="C46" s="232" t="s">
        <v>61</v>
      </c>
      <c r="D46" s="232" t="s">
        <v>61</v>
      </c>
      <c r="E46" s="234" t="s">
        <v>5</v>
      </c>
    </row>
    <row r="47" spans="1:5" ht="15" thickBot="1">
      <c r="A47" s="231" t="s">
        <v>207</v>
      </c>
      <c r="B47" s="232" t="s">
        <v>208</v>
      </c>
      <c r="C47" s="232" t="s">
        <v>198</v>
      </c>
      <c r="D47" s="232" t="s">
        <v>60</v>
      </c>
      <c r="E47" s="234" t="s">
        <v>5</v>
      </c>
    </row>
    <row r="48" spans="1:5" ht="15" thickBot="1">
      <c r="A48" s="231" t="s">
        <v>111</v>
      </c>
      <c r="B48" s="232" t="s">
        <v>112</v>
      </c>
      <c r="C48" s="232" t="s">
        <v>54</v>
      </c>
      <c r="D48" s="233" t="s">
        <v>54</v>
      </c>
      <c r="E48" s="234" t="s">
        <v>5</v>
      </c>
    </row>
    <row r="49" spans="1:5" ht="15" thickBot="1">
      <c r="A49" s="231" t="s">
        <v>147</v>
      </c>
      <c r="B49" s="232" t="s">
        <v>148</v>
      </c>
      <c r="C49" s="232" t="s">
        <v>121</v>
      </c>
      <c r="D49" s="233" t="s">
        <v>56</v>
      </c>
      <c r="E49" s="234" t="s">
        <v>5</v>
      </c>
    </row>
    <row r="50" spans="1:5" ht="15" thickBot="1">
      <c r="A50" s="231" t="s">
        <v>209</v>
      </c>
      <c r="B50" s="232" t="s">
        <v>210</v>
      </c>
      <c r="C50" s="232" t="s">
        <v>198</v>
      </c>
      <c r="D50" s="232" t="s">
        <v>60</v>
      </c>
      <c r="E50" s="234" t="s">
        <v>5</v>
      </c>
    </row>
    <row r="51" spans="1:5" ht="15" thickBot="1">
      <c r="A51" s="231" t="s">
        <v>190</v>
      </c>
      <c r="B51" s="232" t="s">
        <v>191</v>
      </c>
      <c r="C51" s="232" t="s">
        <v>183</v>
      </c>
      <c r="D51" s="232" t="s">
        <v>59</v>
      </c>
      <c r="E51" s="234" t="s">
        <v>5</v>
      </c>
    </row>
    <row r="52" spans="1:5" ht="15" thickBot="1">
      <c r="A52" s="231" t="s">
        <v>223</v>
      </c>
      <c r="B52" s="232" t="s">
        <v>224</v>
      </c>
      <c r="C52" s="232" t="s">
        <v>61</v>
      </c>
      <c r="D52" s="232" t="s">
        <v>61</v>
      </c>
      <c r="E52" s="234" t="s">
        <v>5</v>
      </c>
    </row>
    <row r="53" spans="1:5" ht="15" thickBot="1">
      <c r="A53" s="231" t="s">
        <v>225</v>
      </c>
      <c r="B53" s="232" t="s">
        <v>226</v>
      </c>
      <c r="C53" s="232" t="s">
        <v>61</v>
      </c>
      <c r="D53" s="232" t="s">
        <v>61</v>
      </c>
      <c r="E53" s="234" t="s">
        <v>5</v>
      </c>
    </row>
    <row r="54" spans="1:5" ht="15" thickBot="1">
      <c r="A54" s="231" t="s">
        <v>211</v>
      </c>
      <c r="B54" s="232" t="s">
        <v>212</v>
      </c>
      <c r="C54" s="232" t="s">
        <v>183</v>
      </c>
      <c r="D54" s="232" t="s">
        <v>60</v>
      </c>
      <c r="E54" s="234" t="s">
        <v>5</v>
      </c>
    </row>
    <row r="55" spans="1:5" ht="15" thickBot="1">
      <c r="A55" s="231" t="s">
        <v>113</v>
      </c>
      <c r="B55" s="232" t="s">
        <v>114</v>
      </c>
      <c r="C55" s="232" t="s">
        <v>54</v>
      </c>
      <c r="D55" s="233" t="s">
        <v>54</v>
      </c>
      <c r="E55" s="234" t="s">
        <v>5</v>
      </c>
    </row>
    <row r="56" spans="1:5" ht="15" thickBot="1">
      <c r="A56" s="231" t="s">
        <v>115</v>
      </c>
      <c r="B56" s="232" t="s">
        <v>116</v>
      </c>
      <c r="C56" s="232" t="s">
        <v>54</v>
      </c>
      <c r="D56" s="233" t="s">
        <v>54</v>
      </c>
      <c r="E56" s="234" t="s">
        <v>5</v>
      </c>
    </row>
    <row r="57" spans="1:5" ht="15" thickBot="1">
      <c r="A57" s="231" t="s">
        <v>227</v>
      </c>
      <c r="B57" s="232" t="s">
        <v>228</v>
      </c>
      <c r="C57" s="232" t="s">
        <v>61</v>
      </c>
      <c r="D57" s="232" t="s">
        <v>61</v>
      </c>
      <c r="E57" s="234" t="s">
        <v>5</v>
      </c>
    </row>
    <row r="58" spans="1:5" ht="15" thickBot="1">
      <c r="A58" s="231" t="s">
        <v>213</v>
      </c>
      <c r="B58" s="232" t="s">
        <v>214</v>
      </c>
      <c r="C58" s="232" t="s">
        <v>198</v>
      </c>
      <c r="D58" s="232" t="s">
        <v>60</v>
      </c>
      <c r="E58" s="234" t="s">
        <v>5</v>
      </c>
    </row>
    <row r="59" spans="1:5" ht="15" thickBot="1">
      <c r="A59" s="231" t="s">
        <v>194</v>
      </c>
      <c r="B59" s="232" t="s">
        <v>195</v>
      </c>
      <c r="C59" s="232" t="s">
        <v>163</v>
      </c>
      <c r="D59" s="233" t="s">
        <v>67</v>
      </c>
      <c r="E59" s="235" t="s">
        <v>8</v>
      </c>
    </row>
    <row r="60" spans="1:5" ht="15" thickBot="1">
      <c r="A60" s="231" t="s">
        <v>175</v>
      </c>
      <c r="B60" s="232" t="s">
        <v>176</v>
      </c>
      <c r="C60" s="232" t="s">
        <v>173</v>
      </c>
      <c r="D60" s="233" t="s">
        <v>174</v>
      </c>
      <c r="E60" s="235" t="s">
        <v>6</v>
      </c>
    </row>
    <row r="61" spans="1:5" ht="15" thickBot="1">
      <c r="A61" s="231" t="s">
        <v>229</v>
      </c>
      <c r="B61" s="232" t="s">
        <v>230</v>
      </c>
      <c r="C61" s="232" t="s">
        <v>61</v>
      </c>
      <c r="D61" s="232" t="s">
        <v>61</v>
      </c>
      <c r="E61" s="234" t="s">
        <v>5</v>
      </c>
    </row>
  </sheetData>
  <autoFilter ref="A1:E61" xr:uid="{530E2A3C-936B-4603-BD37-CDE84A10C880}">
    <sortState xmlns:xlrd2="http://schemas.microsoft.com/office/spreadsheetml/2017/richdata2" ref="A2:E61">
      <sortCondition ref="A1:A61"/>
    </sortState>
  </autoFilter>
  <hyperlinks>
    <hyperlink ref="E21" r:id="rId1" display="Allan.James@ggc.scot.nhs.uk" xr:uid="{FB37D78C-724C-4867-9FBD-A459439EAE34}"/>
    <hyperlink ref="E2" r:id="rId2" display="mailto:emmastaples@nhs.net" xr:uid="{DAFA1280-BD6D-4C9D-BD5D-A423219A0BF5}"/>
    <hyperlink ref="D21" r:id="rId3" display="Allan.James@ggc.scot.nhs.uk" xr:uid="{C81F63D8-0A40-4DAA-9D1C-EDAB1DF314A7}"/>
  </hyperlinks>
  <pageMargins left="0.7" right="0.7" top="0.75" bottom="0.75" header="0.3" footer="0.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Nations CO census 2023</vt:lpstr>
      <vt:lpstr>UK Regions 2023</vt:lpstr>
      <vt:lpstr>Census methodology</vt:lpstr>
      <vt:lpstr>Cancer centres and regions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Burns</dc:creator>
  <cp:keywords/>
  <dc:description/>
  <cp:lastModifiedBy>Joanna Lourenco</cp:lastModifiedBy>
  <cp:revision/>
  <dcterms:created xsi:type="dcterms:W3CDTF">2023-02-23T13:04:17Z</dcterms:created>
  <dcterms:modified xsi:type="dcterms:W3CDTF">2024-06-07T09:30:26Z</dcterms:modified>
  <cp:category/>
  <cp:contentStatus/>
</cp:coreProperties>
</file>