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66925"/>
  <mc:AlternateContent xmlns:mc="http://schemas.openxmlformats.org/markup-compatibility/2006">
    <mc:Choice Requires="x15">
      <x15ac:absPath xmlns:x15ac="http://schemas.microsoft.com/office/spreadsheetml/2010/11/ac" url="https://rcracuk-my.sharepoint.com/personal/dastmp_rcr_ac_uk/Documents/Power BI/Census reports and data checks/2022 census data/"/>
    </mc:Choice>
  </mc:AlternateContent>
  <xr:revisionPtr revIDLastSave="33" documentId="13_ncr:1_{032DDEDE-BC58-4D6B-96AB-2EC30AF9C38D}" xr6:coauthVersionLast="47" xr6:coauthVersionMax="47" xr10:uidLastSave="{0B48B583-68E4-4BB0-AD37-E9C1900BC507}"/>
  <bookViews>
    <workbookView xWindow="-120" yWindow="-120" windowWidth="29040" windowHeight="17640" xr2:uid="{DC94F9BE-42FF-4928-8731-D9FBC8708BEF}"/>
  </bookViews>
  <sheets>
    <sheet name="UK Nations CO census 2022" sheetId="1" r:id="rId1"/>
    <sheet name="UK Regions" sheetId="3" r:id="rId2"/>
    <sheet name="Census methodology" sheetId="2" r:id="rId3"/>
    <sheet name="Cancer centres and regions" sheetId="5" r:id="rId4"/>
  </sheets>
  <definedNames>
    <definedName name="_xlnm._FilterDatabase" localSheetId="3" hidden="1">'Cancer centres and regions'!$A$1:$E$61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2" i="3" l="1"/>
  <c r="Q63" i="3" s="1"/>
  <c r="Q57" i="3"/>
  <c r="Q54" i="3"/>
  <c r="Q44" i="3"/>
  <c r="Q39" i="3"/>
  <c r="Q26" i="3"/>
  <c r="Q25" i="3"/>
  <c r="Q45" i="3" s="1"/>
  <c r="Q21" i="3"/>
  <c r="Q20" i="3"/>
  <c r="Q18" i="3" s="1"/>
  <c r="Q15" i="3"/>
  <c r="P59" i="3"/>
  <c r="P62" i="3" s="1"/>
  <c r="P63" i="3" s="1"/>
  <c r="P57" i="3"/>
  <c r="P54" i="3"/>
  <c r="P44" i="3"/>
  <c r="P39" i="3"/>
  <c r="P26" i="3"/>
  <c r="P25" i="3"/>
  <c r="P45" i="3" s="1"/>
  <c r="P21" i="3"/>
  <c r="P20" i="3"/>
  <c r="P18" i="3" s="1"/>
  <c r="P15" i="3"/>
  <c r="Q60" i="3" l="1"/>
  <c r="P60" i="3"/>
  <c r="O25" i="3" l="1"/>
  <c r="O45" i="3" s="1"/>
  <c r="N25" i="3"/>
  <c r="N45" i="3" s="1"/>
  <c r="M25" i="3"/>
  <c r="M45" i="3" s="1"/>
  <c r="L25" i="3"/>
  <c r="L45" i="3" s="1"/>
  <c r="K25" i="3"/>
  <c r="K45" i="3" s="1"/>
  <c r="J25" i="3"/>
  <c r="J45" i="3" s="1"/>
  <c r="I25" i="3"/>
  <c r="I45" i="3" s="1"/>
  <c r="H25" i="3"/>
  <c r="H45" i="3" s="1"/>
  <c r="G25" i="3"/>
  <c r="G45" i="3" s="1"/>
  <c r="F25" i="3"/>
  <c r="F45" i="3" s="1"/>
  <c r="E25" i="3"/>
  <c r="E45" i="3" s="1"/>
  <c r="D25" i="3"/>
  <c r="D45" i="3" s="1"/>
  <c r="C25" i="3"/>
  <c r="C45" i="3" s="1"/>
  <c r="O44" i="3"/>
  <c r="N44" i="3"/>
  <c r="M44" i="3"/>
  <c r="L44" i="3"/>
  <c r="K44" i="3"/>
  <c r="J44" i="3"/>
  <c r="I44" i="3"/>
  <c r="H44" i="3"/>
  <c r="G44" i="3"/>
  <c r="F44" i="3"/>
  <c r="E44" i="3"/>
  <c r="D44" i="3"/>
  <c r="C44" i="3"/>
  <c r="O39" i="3"/>
  <c r="N39" i="3"/>
  <c r="M39" i="3"/>
  <c r="L39" i="3"/>
  <c r="K39" i="3"/>
  <c r="J39" i="3"/>
  <c r="I39" i="3"/>
  <c r="H39" i="3"/>
  <c r="G39" i="3"/>
  <c r="F39" i="3"/>
  <c r="E39" i="3"/>
  <c r="D39" i="3"/>
  <c r="C39" i="3"/>
  <c r="N62" i="3" l="1"/>
  <c r="N63" i="3" s="1"/>
  <c r="L62" i="3"/>
  <c r="L63" i="3" s="1"/>
  <c r="E62" i="3"/>
  <c r="E63" i="3" s="1"/>
  <c r="N60" i="3"/>
  <c r="L60" i="3"/>
  <c r="E60" i="3"/>
  <c r="O59" i="3"/>
  <c r="O62" i="3" s="1"/>
  <c r="O63" i="3" s="1"/>
  <c r="M59" i="3"/>
  <c r="M60" i="3" s="1"/>
  <c r="K59" i="3"/>
  <c r="K60" i="3" s="1"/>
  <c r="J59" i="3"/>
  <c r="J60" i="3" s="1"/>
  <c r="I59" i="3"/>
  <c r="I60" i="3" s="1"/>
  <c r="H59" i="3"/>
  <c r="H62" i="3" s="1"/>
  <c r="H63" i="3" s="1"/>
  <c r="G59" i="3"/>
  <c r="G62" i="3" s="1"/>
  <c r="G63" i="3" s="1"/>
  <c r="F59" i="3"/>
  <c r="F60" i="3" s="1"/>
  <c r="D59" i="3"/>
  <c r="D60" i="3" s="1"/>
  <c r="C59" i="3"/>
  <c r="C60" i="3" s="1"/>
  <c r="O57" i="3"/>
  <c r="N57" i="3"/>
  <c r="M57" i="3"/>
  <c r="L57" i="3"/>
  <c r="K57" i="3"/>
  <c r="J57" i="3"/>
  <c r="I57" i="3"/>
  <c r="H57" i="3"/>
  <c r="G57" i="3"/>
  <c r="F57" i="3"/>
  <c r="E57" i="3"/>
  <c r="D57" i="3"/>
  <c r="C57" i="3"/>
  <c r="D54" i="3"/>
  <c r="E54" i="3"/>
  <c r="F54" i="3"/>
  <c r="G54" i="3"/>
  <c r="H54" i="3"/>
  <c r="I54" i="3"/>
  <c r="J54" i="3"/>
  <c r="K54" i="3"/>
  <c r="L54" i="3"/>
  <c r="M54" i="3"/>
  <c r="N54" i="3"/>
  <c r="O54" i="3"/>
  <c r="C54" i="3"/>
  <c r="D15" i="3"/>
  <c r="E15" i="3"/>
  <c r="F15" i="3"/>
  <c r="G15" i="3"/>
  <c r="H15" i="3"/>
  <c r="I15" i="3"/>
  <c r="J15" i="3"/>
  <c r="K15" i="3"/>
  <c r="L15" i="3"/>
  <c r="M15" i="3"/>
  <c r="N15" i="3"/>
  <c r="O15" i="3"/>
  <c r="C15" i="3"/>
  <c r="D21" i="3"/>
  <c r="E21" i="3"/>
  <c r="F21" i="3"/>
  <c r="G21" i="3"/>
  <c r="H21" i="3"/>
  <c r="I21" i="3"/>
  <c r="J21" i="3"/>
  <c r="K21" i="3"/>
  <c r="L21" i="3"/>
  <c r="M21" i="3"/>
  <c r="N21" i="3"/>
  <c r="O21" i="3"/>
  <c r="C21" i="3"/>
  <c r="D20" i="3"/>
  <c r="D18" i="3" s="1"/>
  <c r="E20" i="3"/>
  <c r="E18" i="3" s="1"/>
  <c r="F20" i="3"/>
  <c r="F18" i="3" s="1"/>
  <c r="G20" i="3"/>
  <c r="G18" i="3" s="1"/>
  <c r="H20" i="3"/>
  <c r="H18" i="3" s="1"/>
  <c r="I20" i="3"/>
  <c r="I18" i="3" s="1"/>
  <c r="J20" i="3"/>
  <c r="J18" i="3" s="1"/>
  <c r="K20" i="3"/>
  <c r="K18" i="3" s="1"/>
  <c r="L20" i="3"/>
  <c r="L18" i="3" s="1"/>
  <c r="M20" i="3"/>
  <c r="M18" i="3" s="1"/>
  <c r="N20" i="3"/>
  <c r="N18" i="3" s="1"/>
  <c r="O20" i="3"/>
  <c r="O18" i="3" s="1"/>
  <c r="C20" i="3"/>
  <c r="C18" i="3" s="1"/>
  <c r="D26" i="3"/>
  <c r="E26" i="3"/>
  <c r="F26" i="3"/>
  <c r="G26" i="3"/>
  <c r="H26" i="3"/>
  <c r="I26" i="3"/>
  <c r="J26" i="3"/>
  <c r="K26" i="3"/>
  <c r="L26" i="3"/>
  <c r="M26" i="3"/>
  <c r="N26" i="3"/>
  <c r="O26" i="3"/>
  <c r="F59" i="1"/>
  <c r="F60" i="1" s="1"/>
  <c r="E59" i="1"/>
  <c r="E60" i="1" s="1"/>
  <c r="C59" i="1"/>
  <c r="C60" i="1" s="1"/>
  <c r="I59" i="1"/>
  <c r="I38" i="1"/>
  <c r="I65" i="1"/>
  <c r="I64" i="1"/>
  <c r="I37" i="1"/>
  <c r="I36" i="1"/>
  <c r="I35" i="1"/>
  <c r="I31" i="1"/>
  <c r="I29" i="1"/>
  <c r="I24" i="1"/>
  <c r="I9" i="1"/>
  <c r="F25" i="1"/>
  <c r="F45" i="1" s="1"/>
  <c r="C25" i="1"/>
  <c r="C45" i="1" s="1"/>
  <c r="G19" i="1"/>
  <c r="I19" i="1" s="1"/>
  <c r="G42" i="1"/>
  <c r="I42" i="1" s="1"/>
  <c r="F26" i="1"/>
  <c r="G23" i="1"/>
  <c r="G25" i="1" s="1"/>
  <c r="I25" i="1" s="1"/>
  <c r="G55" i="1"/>
  <c r="I55" i="1" s="1"/>
  <c r="F54" i="1"/>
  <c r="F56" i="1" s="1"/>
  <c r="F57" i="1" s="1"/>
  <c r="E54" i="1"/>
  <c r="E57" i="1" s="1"/>
  <c r="D54" i="1"/>
  <c r="D56" i="1" s="1"/>
  <c r="D57" i="1" s="1"/>
  <c r="C54" i="1"/>
  <c r="C56" i="1" s="1"/>
  <c r="F44" i="1"/>
  <c r="E44" i="1"/>
  <c r="D44" i="1"/>
  <c r="C44" i="1"/>
  <c r="G43" i="1"/>
  <c r="I43" i="1" s="1"/>
  <c r="F39" i="1"/>
  <c r="E39" i="1"/>
  <c r="D39" i="1"/>
  <c r="C39" i="1"/>
  <c r="F32" i="1"/>
  <c r="E32" i="1"/>
  <c r="D32" i="1"/>
  <c r="C32" i="1"/>
  <c r="F30" i="1"/>
  <c r="E30" i="1"/>
  <c r="D30" i="1"/>
  <c r="C30" i="1"/>
  <c r="G54" i="1"/>
  <c r="I54" i="1" s="1"/>
  <c r="F21" i="1"/>
  <c r="E21" i="1"/>
  <c r="D21" i="1"/>
  <c r="F20" i="1"/>
  <c r="F18" i="1" s="1"/>
  <c r="E20" i="1"/>
  <c r="E18" i="1" s="1"/>
  <c r="D20" i="1"/>
  <c r="D18" i="1" s="1"/>
  <c r="C20" i="1"/>
  <c r="C18" i="1" s="1"/>
  <c r="G17" i="1"/>
  <c r="I17" i="1" s="1"/>
  <c r="G16" i="1"/>
  <c r="I16" i="1" s="1"/>
  <c r="F15" i="1"/>
  <c r="E15" i="1"/>
  <c r="D15" i="1"/>
  <c r="C15" i="1"/>
  <c r="G14" i="1"/>
  <c r="I14" i="1" s="1"/>
  <c r="G13" i="1"/>
  <c r="I13" i="1" s="1"/>
  <c r="G7" i="1"/>
  <c r="I7" i="1" s="1"/>
  <c r="I62" i="3" l="1"/>
  <c r="I63" i="3" s="1"/>
  <c r="G60" i="3"/>
  <c r="H60" i="3"/>
  <c r="J62" i="3"/>
  <c r="J63" i="3" s="1"/>
  <c r="O60" i="3"/>
  <c r="C62" i="3"/>
  <c r="C63" i="3" s="1"/>
  <c r="K62" i="3"/>
  <c r="K63" i="3" s="1"/>
  <c r="D62" i="3"/>
  <c r="D63" i="3" s="1"/>
  <c r="M62" i="3"/>
  <c r="M63" i="3" s="1"/>
  <c r="F62" i="3"/>
  <c r="F63" i="3" s="1"/>
  <c r="C26" i="3"/>
  <c r="I23" i="1"/>
  <c r="C21" i="1"/>
  <c r="G39" i="1"/>
  <c r="I39" i="1" s="1"/>
  <c r="G32" i="1"/>
  <c r="I32" i="1" s="1"/>
  <c r="G44" i="1"/>
  <c r="I44" i="1" s="1"/>
  <c r="G56" i="1"/>
  <c r="G60" i="1"/>
  <c r="I60" i="1" s="1"/>
  <c r="G30" i="1"/>
  <c r="I30" i="1" s="1"/>
  <c r="C26" i="1"/>
  <c r="G21" i="1"/>
  <c r="I21" i="1" s="1"/>
  <c r="G15" i="1"/>
  <c r="I15" i="1" s="1"/>
  <c r="C62" i="1"/>
  <c r="C63" i="1" s="1"/>
  <c r="C57" i="1"/>
  <c r="E62" i="1"/>
  <c r="E63" i="1" s="1"/>
  <c r="F62" i="1"/>
  <c r="F63" i="1" s="1"/>
  <c r="G20" i="1"/>
  <c r="I20" i="1" s="1"/>
  <c r="G57" i="1" l="1"/>
  <c r="I57" i="1" s="1"/>
  <c r="I56" i="1"/>
  <c r="G26" i="1"/>
  <c r="I26" i="1" s="1"/>
  <c r="G18" i="1"/>
  <c r="I18" i="1" s="1"/>
  <c r="G62" i="1"/>
  <c r="G63" i="1" l="1"/>
  <c r="I63" i="1" s="1"/>
  <c r="I62" i="1"/>
  <c r="G45" i="1"/>
  <c r="I45" i="1" s="1"/>
  <c r="E26" i="1"/>
  <c r="E25" i="1"/>
  <c r="E45" i="1" s="1"/>
  <c r="D26" i="1"/>
  <c r="D25" i="1"/>
  <c r="D45" i="1" s="1"/>
</calcChain>
</file>

<file path=xl/sharedStrings.xml><?xml version="1.0" encoding="utf-8"?>
<sst xmlns="http://schemas.openxmlformats.org/spreadsheetml/2006/main" count="499" uniqueCount="259">
  <si>
    <t>RCR Clinical oncology data 2022</t>
  </si>
  <si>
    <r>
      <t xml:space="preserve">For queries, please contact: </t>
    </r>
    <r>
      <rPr>
        <b/>
        <sz val="10"/>
        <color theme="1"/>
        <rFont val="Arial"/>
        <family val="2"/>
      </rPr>
      <t>census@rcr.ac.uk</t>
    </r>
  </si>
  <si>
    <t>Above average values</t>
  </si>
  <si>
    <t>Below average values</t>
  </si>
  <si>
    <t>Negative growth</t>
  </si>
  <si>
    <t>Data fields in this table is for clinical oncologists, unless otherwise stated. Where the number of trusts is below 5, line 9 is suppressed (indicated by *) to preserve the anonymity of Heads of Service.</t>
  </si>
  <si>
    <t>Consultant clinical oncologists (CO consultants), October 2022</t>
  </si>
  <si>
    <t>England</t>
  </si>
  <si>
    <t>Northern Ireland</t>
  </si>
  <si>
    <t>Scotland</t>
  </si>
  <si>
    <t>Wales</t>
  </si>
  <si>
    <t>UK total</t>
  </si>
  <si>
    <t>2021 UK total</t>
  </si>
  <si>
    <t>Change: 2021 to 2022</t>
  </si>
  <si>
    <t>Number of cancer centres</t>
  </si>
  <si>
    <t>Cancer services overview</t>
  </si>
  <si>
    <t> </t>
  </si>
  <si>
    <t>Heads of service reporting that workforce shortages are affecting the quality of patient care</t>
  </si>
  <si>
    <t>*</t>
  </si>
  <si>
    <t>Workforce overview</t>
  </si>
  <si>
    <t>Headcount</t>
  </si>
  <si>
    <t>CO consultants</t>
  </si>
  <si>
    <t>of which, locums</t>
  </si>
  <si>
    <t>Locums as % of workforce</t>
  </si>
  <si>
    <t>SAS-grade doctors</t>
  </si>
  <si>
    <t>CO specialty trainees (as of 31 Dec 2022)</t>
  </si>
  <si>
    <t>CO trainees as % of CO workforce</t>
  </si>
  <si>
    <t>MO consultants</t>
  </si>
  <si>
    <t>Total CO headcount (consultants + trainees + SAS-grade)</t>
  </si>
  <si>
    <t>Total consultants (CO+ MO)</t>
  </si>
  <si>
    <t>CO and MO consultants (WTE)</t>
  </si>
  <si>
    <t>Total consultant oncologists (CO+ MO)</t>
  </si>
  <si>
    <t>CO consultants as % of consultant oncology workforce</t>
  </si>
  <si>
    <t>Vacancies and LTFT working - CO consultants</t>
  </si>
  <si>
    <t>Vacancies (WTE)</t>
  </si>
  <si>
    <t>Vacancy rate %</t>
  </si>
  <si>
    <t>Vacancies unfilled for a year or more %</t>
  </si>
  <si>
    <t>Workforce loss due to LTFT working %</t>
  </si>
  <si>
    <t>Workforce growth</t>
  </si>
  <si>
    <t>CO consultants (WTE) annual workforce growth (average - past five years)</t>
  </si>
  <si>
    <t>CO consultants (WTE) annual workforce growth - past year</t>
  </si>
  <si>
    <t>CO consultants (WTE) forecast to retire within five years %</t>
  </si>
  <si>
    <t>Forecast CO consultants (WTE), 2027</t>
  </si>
  <si>
    <t>CO consultants (WTE) forecast annual growth % - next five years (to 2027)</t>
  </si>
  <si>
    <t>Workforce per population</t>
  </si>
  <si>
    <t>Population</t>
  </si>
  <si>
    <t>of which, older population (50 plus)</t>
  </si>
  <si>
    <t>CO consultants (WTE) per 100,000 older population (50+ yrs)</t>
  </si>
  <si>
    <t>CO + MO consultants (WTE) per 100,000 older population (50+ yrs)</t>
  </si>
  <si>
    <t>RCR Clinical oncology data 2022 - Workforce shortfall estimates</t>
  </si>
  <si>
    <t>Workforce shortfall estimates - CO consultants</t>
  </si>
  <si>
    <t xml:space="preserve">Estimate A (based on vacancies and excess workload)
</t>
  </si>
  <si>
    <t>Excess contracted PAs (&gt;10 per week) (as WTE)</t>
  </si>
  <si>
    <t>CO consultant (WTE) shortfall (sum of above)</t>
  </si>
  <si>
    <t>CO consultant (WTE) workforce shortfall %</t>
  </si>
  <si>
    <t>Estimate B (based on population size)</t>
  </si>
  <si>
    <t xml:space="preserve">Additional CO consultants (WTE) required for 4.5 per 100,000 older (50+ yrs) population
</t>
  </si>
  <si>
    <t>0%</t>
  </si>
  <si>
    <r>
      <t xml:space="preserve">Overall estimated shortfall
</t>
    </r>
    <r>
      <rPr>
        <sz val="10"/>
        <rFont val="Arial"/>
        <family val="2"/>
      </rPr>
      <t>(average of estimates A and B)</t>
    </r>
  </si>
  <si>
    <t>CO consultant workforce shortfall (WTE)</t>
  </si>
  <si>
    <t>CO consultant workforce shortfall %</t>
  </si>
  <si>
    <t>2027 Forecast CO consultant workforce shortfall (WTE)</t>
  </si>
  <si>
    <t>2027 Forecast CO consultant workforce shortfall %</t>
  </si>
  <si>
    <t>Top 25% of values</t>
  </si>
  <si>
    <t>Bottom 25% of values</t>
  </si>
  <si>
    <t>Data fields in this table are for clinical oncologists, unless otherwise stated. Where the number of trusts is below 5, line 9 is suppressed (indicated by *) to preserve the anonymity of Heads of Service.</t>
  </si>
  <si>
    <t>NI</t>
  </si>
  <si>
    <t>East Midlands</t>
  </si>
  <si>
    <t>East of England</t>
  </si>
  <si>
    <t>London</t>
  </si>
  <si>
    <t>North East</t>
  </si>
  <si>
    <t>North West</t>
  </si>
  <si>
    <t>South East</t>
  </si>
  <si>
    <t>South West</t>
  </si>
  <si>
    <t>West Midlands</t>
  </si>
  <si>
    <t>Yorkshire &amp; Humber</t>
  </si>
  <si>
    <t>Northern. Ireland</t>
  </si>
  <si>
    <t>North of Scotland</t>
  </si>
  <si>
    <t>South East Scotland</t>
  </si>
  <si>
    <t>South West Scotland</t>
  </si>
  <si>
    <t>Background</t>
  </si>
  <si>
    <t>Since 2008, the RCR has gathered clinical oncology workforce data annually through an online census, which is completed by the head of cancer services (or their delegate) at every NHS cancer centre providing radiotherapy in the UK.</t>
  </si>
  <si>
    <t>Survey method</t>
  </si>
  <si>
    <t xml:space="preserve">Standardised key questions have been used year-on-year to enable monitoring of trends over time. To facilitate data collection and data accuracy, 2021 staff data were provided to each cancer centre, and heads of cancer service were asked to update the details for substantive and locum posts as of 1 October 2022. Data were collected through a secure web survey. </t>
  </si>
  <si>
    <t>Data accuracy</t>
  </si>
  <si>
    <t>Due to the use of consistent questions, established processes, and data quality checks, data accuracy is understood to be high. Where discrepancies and outliers were identified in the data, clarification was sought from census respondents.</t>
  </si>
  <si>
    <t>Response rate</t>
  </si>
  <si>
    <t>The 2022 census achieved a 100% response rate from heads of cancer service, with all 60 cancer centres in the UK submitting information.</t>
  </si>
  <si>
    <t>Presentation of results</t>
  </si>
  <si>
    <t xml:space="preserve">The workforce figures are given as headcount unless otherwise stated. Where a member of staff works part-time across two regions, they will count as a headcount of one in each of the regions, and as one in the UK total, therefore, the sum of the regional headcounts may be slightly higher than the UK headcount. Where WTE figures are used, the calculation conforms to the current NHS convention of excluding PAs that exceed ten. </t>
  </si>
  <si>
    <t>Calculations</t>
  </si>
  <si>
    <t>Attrition</t>
  </si>
  <si>
    <t>Attrition refers to those leaving the workforce. The attrition rate % is calculated as (WTE leavers/mean WTE consultant workforce) x 100.</t>
  </si>
  <si>
    <t>Vacancy rate</t>
  </si>
  <si>
    <t>The vacancy rate is the percentage of WTE staff in post against planned workforce levels. Vacancy rate % = [WTE vacancies / (WTE vacancies + WTE staff in post)] x 100.</t>
  </si>
  <si>
    <t>Whole-time equivalents (WTEs)</t>
  </si>
  <si>
    <t>A WTE is a whole-time (or full-time) doctor contracted for ten programmed activities (PAs) per week, equivalent to a 40-hour week in England, Northern Ireland and Scotland and 37.5- hours in Wales.</t>
  </si>
  <si>
    <t>The calculation of WTEs conforms to the NHS convention of calculating one WTE as ten PAs (that is, it excludes PAs that exceed ten). WTEs include direct clinical care (DCC) and supporting professional activities (SPA), but exclude research and additional responsibility PAs.</t>
  </si>
  <si>
    <t>Time periods</t>
  </si>
  <si>
    <t>For simplicity, the phrase ‘in 2022’ may be used in the census report to refer to the period covered by the 2022 census, which is October 2021 to September 2022.</t>
  </si>
  <si>
    <t>Data processing</t>
  </si>
  <si>
    <t>Census data is analysed together with the GMC medical register and clinical oncology specialty training data held by the RCR. The RCR processes data in accordance with UK data protection legislation.</t>
  </si>
  <si>
    <t>Data collection period</t>
  </si>
  <si>
    <t>Data collection opened on 6 October 2022 and closed on 15 February 2023.</t>
  </si>
  <si>
    <t>Data limitations</t>
  </si>
  <si>
    <t>The census does not capture work undertaken outside of contracted hours, or sickness and absence rates.</t>
  </si>
  <si>
    <t>Queries</t>
  </si>
  <si>
    <t>Please send queries regarding the census to census@rcr.ac.uk.</t>
  </si>
  <si>
    <t>2022 Estimated CO consultant shortfall</t>
  </si>
  <si>
    <t>We average two methods: 
A. Vacancies (WTE) + Excess contracted PAs (&gt;10 per week) expressed as WTE and; 
B. Additional CO consultants (WTE) required for 4.5 per 100,000 older (50+ yrs) population 
(method B is the shortfall identified by method A redistributed according to population (50+ years) size)</t>
  </si>
  <si>
    <t xml:space="preserve">2027 Forecast CO consultant workforce </t>
  </si>
  <si>
    <t>This calculation assumes: 
1. Global recruitment will be identical to the past five years 
2. Average training times and attrition rates will be identical to the past five years 
3. Consultants will retire at 60 years and 
4. Prevalence of LTFT will increase in a linear fashion.</t>
  </si>
  <si>
    <t>Based on an estimated 5% annual increase in demand over the next five years</t>
  </si>
  <si>
    <t>References:</t>
  </si>
  <si>
    <t>[2] https://www.ons.gov.uk/peoplepopulationandcommunity/populationandmigration/populationestimates</t>
  </si>
  <si>
    <t>Trust/Health Board</t>
  </si>
  <si>
    <t>Cancer Centre/Hospital</t>
  </si>
  <si>
    <t>Radotherapy network</t>
  </si>
  <si>
    <t>Region</t>
  </si>
  <si>
    <t>Country</t>
  </si>
  <si>
    <t>Barking, Havering and Redbridge University Hospitals NHS Trust</t>
  </si>
  <si>
    <t>Queens Hospital</t>
  </si>
  <si>
    <t>North Central and North East London</t>
  </si>
  <si>
    <t>Barts Health NHS Trust</t>
  </si>
  <si>
    <t>St Bartholomew's Hospital</t>
  </si>
  <si>
    <t>Belfast Health and Social Care Trust</t>
  </si>
  <si>
    <t>Belfast City Hospital</t>
  </si>
  <si>
    <t>Northern Ireland (network)</t>
  </si>
  <si>
    <t>Northern Ireland (region)</t>
  </si>
  <si>
    <t>Betsi Cadwaladr University Health Board</t>
  </si>
  <si>
    <t>Glan Clwyd Hospital</t>
  </si>
  <si>
    <t>Wales (network)</t>
  </si>
  <si>
    <t>North Wales</t>
  </si>
  <si>
    <t>Brighton and Sussex University Hospitals NHS Trust</t>
  </si>
  <si>
    <t>Royal Sussex County Hospital</t>
  </si>
  <si>
    <t>North West and South West London, Surrey and Sussex</t>
  </si>
  <si>
    <t>Cambridge University Hospitals NHS Foundation Trust</t>
  </si>
  <si>
    <t>Addenbrooke's Hospital</t>
  </si>
  <si>
    <t>East and North Hertfordshire NHS Trust</t>
  </si>
  <si>
    <t>Mount Vernon Cancer Centre</t>
  </si>
  <si>
    <t xml:space="preserve">East Suffolk and North Essex NHS Foundation Trust </t>
  </si>
  <si>
    <t>Ipswich Hospital</t>
  </si>
  <si>
    <t>Colchester General Hospital</t>
  </si>
  <si>
    <t>Gloucestershire Hospitals NHS Foundation Trust</t>
  </si>
  <si>
    <t>Cheltenham General Hospital</t>
  </si>
  <si>
    <t>Peninsula, Somerset, Wiltshire, Avon and Gloucestershire</t>
  </si>
  <si>
    <t>Guy's and St Thomas' NHS Foundation Trust</t>
  </si>
  <si>
    <t>Guy's and St Thomas' Cancer Centre</t>
  </si>
  <si>
    <t>South East London, Kent and Medway</t>
  </si>
  <si>
    <t>Hull University Teaching Hospitals NHS Trust</t>
  </si>
  <si>
    <t>Castle Hill Hospital</t>
  </si>
  <si>
    <t>Humber, Coast and Vale, West Yorkshire, South Yorkshire, Bassetlaw, North Derbyshire and Hardwick</t>
  </si>
  <si>
    <t>Yorkshire And The Humber</t>
  </si>
  <si>
    <t>Imperial College Healthcare NHS Trust</t>
  </si>
  <si>
    <t>Imperial College Cancer Centre</t>
  </si>
  <si>
    <t>Lancashire Teaching Hospitals NHS Foundation Trust</t>
  </si>
  <si>
    <t>Royal Preston Hospital</t>
  </si>
  <si>
    <t>Lancashire and South Cumbria, Greater Manchester, Cheshire and Merseyside</t>
  </si>
  <si>
    <t>Leeds Teaching Hospitals NHS Trust</t>
  </si>
  <si>
    <t>Leeds Cancer Centre, St James' University Hospital</t>
  </si>
  <si>
    <t>Maidstone and Tunbridge Wells NHS Trust</t>
  </si>
  <si>
    <t>Kent Oncology Centre</t>
  </si>
  <si>
    <t>Mid and South Essex NHS Foundation Trust</t>
  </si>
  <si>
    <t>Southend University Hospital</t>
  </si>
  <si>
    <t>Newcastle upon Tyne Hospitals NHS Foundation Trust</t>
  </si>
  <si>
    <t>Northern Centre for Cancer Care (NCCC), Freeman Hospital</t>
  </si>
  <si>
    <t>North East and Cumbria</t>
  </si>
  <si>
    <t>NHS Grampian</t>
  </si>
  <si>
    <t>Aberdeen Royal Infirmary</t>
  </si>
  <si>
    <t>Scotland (network)</t>
  </si>
  <si>
    <t>NHS Greater Glasgow and Clyde</t>
  </si>
  <si>
    <t>Beatson West of Scotland Cancer Centre</t>
  </si>
  <si>
    <t>NHS Highland</t>
  </si>
  <si>
    <t>Raigmore Hospital</t>
  </si>
  <si>
    <t>NHS Lothian</t>
  </si>
  <si>
    <t>Edinburgh Cancer Centre, Western General Hospital</t>
  </si>
  <si>
    <t>NHS Tayside</t>
  </si>
  <si>
    <t>Ninewells Hospital &amp; Medical School</t>
  </si>
  <si>
    <t>Norfolk and Norwich University Hospitals NHS Foundation Trust</t>
  </si>
  <si>
    <t>Norfolk and Norwich University Hospital</t>
  </si>
  <si>
    <t>North Middlesex University Hospital NHS Trust</t>
  </si>
  <si>
    <t>North Middlesex University Hospital</t>
  </si>
  <si>
    <t>North West Anglia NHS Foundation Trust</t>
  </si>
  <si>
    <t>Peterborough City Hospital</t>
  </si>
  <si>
    <t>Northampton General Hospital NHS Trust</t>
  </si>
  <si>
    <t>Northampton General Hospital</t>
  </si>
  <si>
    <t>Nottingham University Hospitals NHS Trust</t>
  </si>
  <si>
    <t>Nottingham University Hospital</t>
  </si>
  <si>
    <t>Oxford University Hospitals NHS Foundation Trust</t>
  </si>
  <si>
    <t>Oxford Cancer Centre, Churchill Hospital</t>
  </si>
  <si>
    <t>Thames Valley, Wessex</t>
  </si>
  <si>
    <t>Portsmouth Hospitals NHS Trust</t>
  </si>
  <si>
    <t>Portsmouth Oncology Centre, Queen Alexandra Hospital</t>
  </si>
  <si>
    <t>Royal Berkshire NHS Foundation Trust</t>
  </si>
  <si>
    <t>Royal Berkshire Hospital</t>
  </si>
  <si>
    <t>Royal Cornwall Hospitals NHS Trust</t>
  </si>
  <si>
    <t>Royal Cornwall Hospital</t>
  </si>
  <si>
    <t>Royal Devon and Exeter NHS Foundation Trust</t>
  </si>
  <si>
    <t>Royal Devon and Exeter Hospital</t>
  </si>
  <si>
    <t>Royal Free London NHS Foundation Trust</t>
  </si>
  <si>
    <t>Royal Free Hospital</t>
  </si>
  <si>
    <t>Royal Surrey NHS Foundation Trust</t>
  </si>
  <si>
    <t>St Luke's Cancer Centre</t>
  </si>
  <si>
    <t>Royal United Hospitals Bath NHS Foundation Trust</t>
  </si>
  <si>
    <t>Royal United Hospital Bath</t>
  </si>
  <si>
    <t>Sheffield Teaching Hospitals NHS Foundation Trust</t>
  </si>
  <si>
    <t>Weston Park Cancer Centre</t>
  </si>
  <si>
    <t>Shrewsbury and Telford Hospital NHS Trust</t>
  </si>
  <si>
    <t>Royal Shrewsbury Hospital</t>
  </si>
  <si>
    <t>Somerset NHS Foundation Trust</t>
  </si>
  <si>
    <t>Musgrove Park Hospital</t>
  </si>
  <si>
    <t>South Tees Hospitals NHS Foundation Trust</t>
  </si>
  <si>
    <t>The James Cook University Foundation Hospital</t>
  </si>
  <si>
    <t>Swansea Bay University Health Board</t>
  </si>
  <si>
    <t>South West Wales Cancer Centre, Singleton Hospital</t>
  </si>
  <si>
    <t>South West Wales</t>
  </si>
  <si>
    <t>The Christie NHS Foundation Trust</t>
  </si>
  <si>
    <t>The Christie Hospital</t>
  </si>
  <si>
    <t>The Clatterbridge Cancer Centre NHS Foundation Trust</t>
  </si>
  <si>
    <t>The Clatterbridge Cancer Centre</t>
  </si>
  <si>
    <t>The Royal Marsden NHS Foundation Trust</t>
  </si>
  <si>
    <t>Royal Marsden Hospital</t>
  </si>
  <si>
    <t>The Royal Wolverhampton NHS Trust</t>
  </si>
  <si>
    <t>New Cross Hospital</t>
  </si>
  <si>
    <t>Torbay and South Devon NHS Foundation Trust</t>
  </si>
  <si>
    <t>Torbay Hospital</t>
  </si>
  <si>
    <t>United Lincolnshire Hospitals NHS Trust</t>
  </si>
  <si>
    <t>Lincoln County Hospital</t>
  </si>
  <si>
    <t>University College London Hospitals NHS Foundation Trust</t>
  </si>
  <si>
    <t>University College Hospital</t>
  </si>
  <si>
    <t>University Hospital Bristol and Weston NHS Foundation Trust</t>
  </si>
  <si>
    <t>Bristol Haematology and Oncology Centre</t>
  </si>
  <si>
    <t>University Hospital Southampton NHS Foundation Trust</t>
  </si>
  <si>
    <t xml:space="preserve">University Hospital Southampton </t>
  </si>
  <si>
    <t>University Hospitals Birmingham NHS Foundation Trust</t>
  </si>
  <si>
    <t>Queen Elizabeth Hospital</t>
  </si>
  <si>
    <t>University Hospitals Coventry and Warwickshire NHS Trust</t>
  </si>
  <si>
    <t>University Hospital, Coventry</t>
  </si>
  <si>
    <t>University Hospitals Dorset NHS Foundation Trust</t>
  </si>
  <si>
    <t>Dorset Cancer Centre, Poole Hospital</t>
  </si>
  <si>
    <t>University Hospitals of Derby and Burton NHS Foundation Trust</t>
  </si>
  <si>
    <t>Royal Derby Hospital</t>
  </si>
  <si>
    <t>University Hospitals of Leicester NHS Trust</t>
  </si>
  <si>
    <t>Leicester Royal Infirmary</t>
  </si>
  <si>
    <t>University Hospitals of North Midlands NHS Trust</t>
  </si>
  <si>
    <t>Royal Stoke University Hospital</t>
  </si>
  <si>
    <t>University Hospitals Plymouth NHS Trust</t>
  </si>
  <si>
    <t>Plymouth Oncology Centre, Derriford Hospital</t>
  </si>
  <si>
    <t>Velindre University NHS Trust</t>
  </si>
  <si>
    <t>Velindre Hospital</t>
  </si>
  <si>
    <t>South East Wales</t>
  </si>
  <si>
    <t>Western Health and Social Care Trust</t>
  </si>
  <si>
    <t>North West Cancer Centre</t>
  </si>
  <si>
    <t>Worcestershire Acute Hospitals NHS Trust</t>
  </si>
  <si>
    <t>Worcester Oncology Centre</t>
  </si>
  <si>
    <t>North and West Wales</t>
  </si>
  <si>
    <t>South Wales</t>
  </si>
  <si>
    <t>Data correction July 2023</t>
  </si>
  <si>
    <t>The population for ‘Hywel Dda University Health Board’ in Wales has been reallocated from ‘Betsi Cadwaladr University Health Board’ to ‘Swansea Bay University Health Board’ following notification that the ‘South West Cancer Centre’ is the primary cancer centre for the population of ‘Hywel Dda University Health Board’. Oncologist per population data (Welsh regions) have been updated accordingly.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</si>
</sst>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8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rgb="FF68C8C6"/>
      <name val="Arial"/>
      <family val="2"/>
    </font>
    <font>
      <sz val="10"/>
      <color theme="1"/>
      <name val="Arial"/>
      <family val="2"/>
    </font>
    <font>
      <b/>
      <sz val="10"/>
      <color theme="1"/>
      <name val="Arial"/>
      <family val="2"/>
    </font>
    <font>
      <b/>
      <sz val="10"/>
      <color theme="0"/>
      <name val="Arial"/>
      <family val="2"/>
    </font>
    <font>
      <b/>
      <sz val="10"/>
      <name val="Arial"/>
      <family val="2"/>
    </font>
    <font>
      <sz val="10"/>
      <name val="Arial"/>
      <family val="2"/>
    </font>
    <font>
      <sz val="10"/>
      <color rgb="FFC00000"/>
      <name val="Arial"/>
      <family val="2"/>
    </font>
    <font>
      <i/>
      <sz val="10"/>
      <name val="Arial"/>
      <family val="2"/>
    </font>
    <font>
      <i/>
      <sz val="10"/>
      <color rgb="FFFF0000"/>
      <name val="Arial"/>
      <family val="2"/>
    </font>
    <font>
      <sz val="10"/>
      <color rgb="FFFF0000"/>
      <name val="Arial"/>
      <family val="2"/>
    </font>
    <font>
      <sz val="11"/>
      <color rgb="FFFF0000"/>
      <name val="Arial"/>
      <family val="2"/>
    </font>
    <font>
      <b/>
      <sz val="10"/>
      <color rgb="FFFF0000"/>
      <name val="Arial"/>
      <family val="2"/>
    </font>
    <font>
      <i/>
      <sz val="11"/>
      <color rgb="FFFF0000"/>
      <name val="Calibri"/>
      <family val="2"/>
      <scheme val="minor"/>
    </font>
    <font>
      <sz val="8"/>
      <name val="Arial"/>
      <family val="2"/>
    </font>
    <font>
      <b/>
      <sz val="18"/>
      <color theme="3"/>
      <name val="Calibri Light"/>
      <family val="2"/>
      <scheme val="major"/>
    </font>
    <font>
      <sz val="11"/>
      <color rgb="FF9C6500"/>
      <name val="Calibri"/>
      <family val="2"/>
      <scheme val="minor"/>
    </font>
    <font>
      <sz val="11"/>
      <color theme="1"/>
      <name val="Arial"/>
      <family val="2"/>
    </font>
    <font>
      <sz val="11"/>
      <name val="Verdana"/>
      <family val="2"/>
    </font>
    <font>
      <b/>
      <sz val="11"/>
      <color theme="1"/>
      <name val="Arial"/>
      <family val="2"/>
    </font>
    <font>
      <u/>
      <sz val="11"/>
      <color theme="10"/>
      <name val="Arial"/>
      <family val="2"/>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sz val="11"/>
      <color theme="0"/>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color rgb="FF000000"/>
      <name val="Calibri"/>
      <family val="2"/>
    </font>
    <font>
      <sz val="11"/>
      <name val="Calibri"/>
      <family val="2"/>
      <scheme val="minor"/>
    </font>
    <font>
      <sz val="10"/>
      <color rgb="FF000000"/>
      <name val="Arial"/>
      <family val="2"/>
    </font>
    <font>
      <b/>
      <sz val="11"/>
      <color rgb="FFFF0000"/>
      <name val="Calibri"/>
      <family val="2"/>
      <scheme val="minor"/>
    </font>
    <font>
      <b/>
      <sz val="10"/>
      <color rgb="FF000000"/>
      <name val="Arial"/>
      <family val="2"/>
    </font>
    <font>
      <sz val="11"/>
      <color rgb="FF000000"/>
      <name val="Calibri"/>
      <family val="2"/>
      <scheme val="minor"/>
    </font>
    <font>
      <u/>
      <sz val="11"/>
      <color theme="10"/>
      <name val="Calibri"/>
      <family val="2"/>
      <scheme val="minor"/>
    </font>
    <font>
      <sz val="11"/>
      <color rgb="FFFFFFFF"/>
      <name val="Calibri"/>
      <family val="2"/>
      <scheme val="minor"/>
    </font>
    <font>
      <i/>
      <sz val="10"/>
      <color rgb="FF000000"/>
      <name val="Arial"/>
      <family val="2"/>
    </font>
    <font>
      <sz val="10"/>
      <color rgb="FFFFFFFF"/>
      <name val="Arial"/>
      <family val="2"/>
    </font>
    <font>
      <b/>
      <sz val="11"/>
      <color rgb="FF68C8C6"/>
      <name val="Arial"/>
      <family val="2"/>
    </font>
    <font>
      <sz val="11"/>
      <color theme="1"/>
      <name val="Calibri"/>
      <family val="2"/>
    </font>
    <font>
      <b/>
      <sz val="11"/>
      <name val="Calibri"/>
      <family val="2"/>
    </font>
    <font>
      <sz val="11"/>
      <name val="Calibri"/>
      <family val="2"/>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68C8C6"/>
        <bgColor indexed="64"/>
      </patternFill>
    </fill>
    <fill>
      <patternFill patternType="solid">
        <fgColor theme="0"/>
        <bgColor indexed="64"/>
      </patternFill>
    </fill>
    <fill>
      <patternFill patternType="solid">
        <fgColor rgb="FFD5EFEE"/>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rgb="FFFFFFFF"/>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rgb="FFFFFFFF"/>
        <bgColor rgb="FF000000"/>
      </patternFill>
    </fill>
    <fill>
      <patternFill patternType="solid">
        <fgColor rgb="FFBFBFBF"/>
        <bgColor indexed="64"/>
      </patternFill>
    </fill>
    <fill>
      <patternFill patternType="solid">
        <fgColor rgb="FFD9D9D9"/>
        <bgColor indexed="64"/>
      </patternFill>
    </fill>
    <fill>
      <patternFill patternType="solid">
        <fgColor theme="8" tint="0.79998168889431442"/>
        <bgColor indexed="64"/>
      </patternFill>
    </fill>
    <fill>
      <patternFill patternType="solid">
        <fgColor rgb="FFF8CBAD"/>
        <bgColor indexed="64"/>
      </patternFill>
    </fill>
    <fill>
      <patternFill patternType="solid">
        <fgColor rgb="FFDDEBF7"/>
        <bgColor indexed="64"/>
      </patternFill>
    </fill>
    <fill>
      <patternFill patternType="solid">
        <fgColor rgb="FF2F75B5"/>
        <bgColor indexed="64"/>
      </patternFill>
    </fill>
    <fill>
      <patternFill patternType="solid">
        <fgColor rgb="FFFFFF00"/>
        <bgColor indexed="64"/>
      </patternFill>
    </fill>
    <fill>
      <patternFill patternType="solid">
        <fgColor rgb="FFFFFF00"/>
        <bgColor rgb="FF000000"/>
      </patternFill>
    </fill>
    <fill>
      <patternFill patternType="solid">
        <fgColor theme="4"/>
        <bgColor indexed="64"/>
      </patternFill>
    </fill>
  </fills>
  <borders count="1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style="medium">
        <color auto="1"/>
      </left>
      <right/>
      <top style="medium">
        <color auto="1"/>
      </top>
      <bottom style="dashed">
        <color auto="1"/>
      </bottom>
      <diagonal/>
    </border>
    <border>
      <left/>
      <right/>
      <top style="medium">
        <color auto="1"/>
      </top>
      <bottom style="dashed">
        <color auto="1"/>
      </bottom>
      <diagonal/>
    </border>
    <border>
      <left style="medium">
        <color auto="1"/>
      </left>
      <right style="medium">
        <color auto="1"/>
      </right>
      <top style="dashed">
        <color auto="1"/>
      </top>
      <bottom style="medium">
        <color auto="1"/>
      </bottom>
      <diagonal/>
    </border>
    <border>
      <left/>
      <right style="medium">
        <color auto="1"/>
      </right>
      <top style="dashed">
        <color auto="1"/>
      </top>
      <bottom style="thick">
        <color auto="1"/>
      </bottom>
      <diagonal/>
    </border>
    <border>
      <left style="medium">
        <color auto="1"/>
      </left>
      <right style="medium">
        <color auto="1"/>
      </right>
      <top style="dashed">
        <color auto="1"/>
      </top>
      <bottom style="thick">
        <color auto="1"/>
      </bottom>
      <diagonal/>
    </border>
    <border>
      <left style="medium">
        <color auto="1"/>
      </left>
      <right/>
      <top style="medium">
        <color auto="1"/>
      </top>
      <bottom/>
      <diagonal/>
    </border>
    <border>
      <left/>
      <right/>
      <top style="medium">
        <color auto="1"/>
      </top>
      <bottom/>
      <diagonal/>
    </border>
    <border>
      <left style="medium">
        <color auto="1"/>
      </left>
      <right/>
      <top/>
      <bottom style="dashed">
        <color auto="1"/>
      </bottom>
      <diagonal/>
    </border>
    <border>
      <left style="medium">
        <color auto="1"/>
      </left>
      <right/>
      <top/>
      <bottom/>
      <diagonal/>
    </border>
    <border>
      <left style="medium">
        <color auto="1"/>
      </left>
      <right style="medium">
        <color auto="1"/>
      </right>
      <top/>
      <bottom style="dashed">
        <color auto="1"/>
      </bottom>
      <diagonal/>
    </border>
    <border>
      <left style="medium">
        <color auto="1"/>
      </left>
      <right/>
      <top style="dashed">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top/>
      <bottom style="hair">
        <color auto="1"/>
      </bottom>
      <diagonal/>
    </border>
    <border>
      <left style="medium">
        <color auto="1"/>
      </left>
      <right/>
      <top style="dashed">
        <color auto="1"/>
      </top>
      <bottom/>
      <diagonal/>
    </border>
    <border>
      <left style="medium">
        <color auto="1"/>
      </left>
      <right style="medium">
        <color auto="1"/>
      </right>
      <top style="dashed">
        <color auto="1"/>
      </top>
      <bottom/>
      <diagonal/>
    </border>
    <border>
      <left style="medium">
        <color auto="1"/>
      </left>
      <right style="dashed">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right/>
      <top style="dashed">
        <color auto="1"/>
      </top>
      <bottom style="dashed">
        <color auto="1"/>
      </bottom>
      <diagonal/>
    </border>
    <border>
      <left style="medium">
        <color auto="1"/>
      </left>
      <right/>
      <top style="dashed">
        <color auto="1"/>
      </top>
      <bottom style="medium">
        <color auto="1"/>
      </bottom>
      <diagonal/>
    </border>
    <border>
      <left/>
      <right/>
      <top style="medium">
        <color auto="1"/>
      </top>
      <bottom style="medium">
        <color auto="1"/>
      </bottom>
      <diagonal/>
    </border>
    <border>
      <left style="medium">
        <color auto="1"/>
      </left>
      <right style="medium">
        <color auto="1"/>
      </right>
      <top style="thin">
        <color auto="1"/>
      </top>
      <bottom/>
      <diagonal/>
    </border>
    <border>
      <left/>
      <right style="medium">
        <color auto="1"/>
      </right>
      <top style="thin">
        <color auto="1"/>
      </top>
      <bottom/>
      <diagonal/>
    </border>
    <border>
      <left/>
      <right/>
      <top style="thin">
        <color auto="1"/>
      </top>
      <bottom/>
      <diagonal/>
    </border>
    <border>
      <left/>
      <right style="medium">
        <color auto="1"/>
      </right>
      <top style="dashed">
        <color auto="1"/>
      </top>
      <bottom/>
      <diagonal/>
    </border>
    <border>
      <left style="medium">
        <color auto="1"/>
      </left>
      <right/>
      <top style="dashed">
        <color auto="1"/>
      </top>
      <bottom style="thick">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dashed">
        <color auto="1"/>
      </bottom>
      <diagonal/>
    </border>
    <border>
      <left style="medium">
        <color auto="1"/>
      </left>
      <right/>
      <top style="dotted">
        <color auto="1"/>
      </top>
      <bottom style="dotted">
        <color auto="1"/>
      </bottom>
      <diagonal/>
    </border>
    <border>
      <left style="medium">
        <color auto="1"/>
      </left>
      <right/>
      <top style="thin">
        <color auto="1"/>
      </top>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left style="double">
        <color rgb="FF000000"/>
      </left>
      <right/>
      <top style="medium">
        <color auto="1"/>
      </top>
      <bottom/>
      <diagonal/>
    </border>
    <border>
      <left style="double">
        <color rgb="FF000000"/>
      </left>
      <right/>
      <top/>
      <bottom/>
      <diagonal/>
    </border>
    <border>
      <left style="double">
        <color rgb="FF000000"/>
      </left>
      <right/>
      <top style="medium">
        <color auto="1"/>
      </top>
      <bottom style="dashed">
        <color auto="1"/>
      </bottom>
      <diagonal/>
    </border>
    <border>
      <left style="double">
        <color rgb="FF000000"/>
      </left>
      <right/>
      <top/>
      <bottom style="dashed">
        <color auto="1"/>
      </bottom>
      <diagonal/>
    </border>
    <border>
      <left style="double">
        <color rgb="FF000000"/>
      </left>
      <right/>
      <top style="dashed">
        <color auto="1"/>
      </top>
      <bottom style="dashed">
        <color auto="1"/>
      </bottom>
      <diagonal/>
    </border>
    <border>
      <left style="double">
        <color rgb="FF000000"/>
      </left>
      <right/>
      <top style="dashed">
        <color auto="1"/>
      </top>
      <bottom/>
      <diagonal/>
    </border>
    <border>
      <left style="double">
        <color rgb="FF000000"/>
      </left>
      <right/>
      <top style="dotted">
        <color auto="1"/>
      </top>
      <bottom style="dotted">
        <color auto="1"/>
      </bottom>
      <diagonal/>
    </border>
    <border>
      <left style="double">
        <color rgb="FF000000"/>
      </left>
      <right/>
      <top style="dashed">
        <color auto="1"/>
      </top>
      <bottom style="medium">
        <color auto="1"/>
      </bottom>
      <diagonal/>
    </border>
    <border>
      <left style="double">
        <color rgb="FF000000"/>
      </left>
      <right/>
      <top style="thin">
        <color auto="1"/>
      </top>
      <bottom/>
      <diagonal/>
    </border>
    <border>
      <left style="double">
        <color rgb="FF000000"/>
      </left>
      <right/>
      <top/>
      <bottom style="medium">
        <color indexed="64"/>
      </bottom>
      <diagonal/>
    </border>
    <border>
      <left style="double">
        <color rgb="FF000000"/>
      </left>
      <right/>
      <top style="medium">
        <color rgb="FF000000"/>
      </top>
      <bottom style="medium">
        <color rgb="FF000000"/>
      </bottom>
      <diagonal/>
    </border>
    <border>
      <left style="double">
        <color rgb="FF000000"/>
      </left>
      <right/>
      <top/>
      <bottom style="thick">
        <color indexed="64"/>
      </bottom>
      <diagonal/>
    </border>
    <border>
      <left style="medium">
        <color auto="1"/>
      </left>
      <right/>
      <top style="dashed">
        <color auto="1"/>
      </top>
      <bottom style="medium">
        <color rgb="FF000000"/>
      </bottom>
      <diagonal/>
    </border>
    <border>
      <left style="double">
        <color rgb="FF000000"/>
      </left>
      <right/>
      <top style="dashed">
        <color auto="1"/>
      </top>
      <bottom style="medium">
        <color rgb="FF000000"/>
      </bottom>
      <diagonal/>
    </border>
    <border>
      <left/>
      <right/>
      <top style="medium">
        <color rgb="FF000000"/>
      </top>
      <bottom/>
      <diagonal/>
    </border>
    <border>
      <left style="double">
        <color rgb="FF000000"/>
      </left>
      <right/>
      <top style="medium">
        <color rgb="FF000000"/>
      </top>
      <bottom/>
      <diagonal/>
    </border>
    <border>
      <left/>
      <right/>
      <top style="medium">
        <color rgb="FF000000"/>
      </top>
      <bottom style="dashed">
        <color auto="1"/>
      </bottom>
      <diagonal/>
    </border>
    <border>
      <left style="double">
        <color rgb="FF000000"/>
      </left>
      <right/>
      <top style="medium">
        <color rgb="FF000000"/>
      </top>
      <bottom style="dashed">
        <color auto="1"/>
      </bottom>
      <diagonal/>
    </border>
    <border>
      <left style="medium">
        <color rgb="FF000000"/>
      </left>
      <right/>
      <top style="medium">
        <color rgb="FF000000"/>
      </top>
      <bottom style="dashed">
        <color rgb="FF000000"/>
      </bottom>
      <diagonal/>
    </border>
    <border>
      <left style="medium">
        <color rgb="FF000000"/>
      </left>
      <right style="medium">
        <color rgb="FF000000"/>
      </right>
      <top/>
      <bottom style="dashed">
        <color rgb="FF000000"/>
      </bottom>
      <diagonal/>
    </border>
    <border>
      <left style="medium">
        <color rgb="FF000000"/>
      </left>
      <right style="medium">
        <color rgb="FF000000"/>
      </right>
      <top style="medium">
        <color rgb="FF000000"/>
      </top>
      <bottom style="dashed">
        <color rgb="FF000000"/>
      </bottom>
      <diagonal/>
    </border>
    <border>
      <left style="medium">
        <color rgb="FF000000"/>
      </left>
      <right/>
      <top/>
      <bottom style="dashed">
        <color rgb="FF000000"/>
      </bottom>
      <diagonal/>
    </border>
    <border>
      <left style="medium">
        <color rgb="FF000000"/>
      </left>
      <right style="medium">
        <color rgb="FF000000"/>
      </right>
      <top style="thin">
        <color indexed="64"/>
      </top>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right/>
      <top/>
      <bottom style="dashed">
        <color rgb="FF000000"/>
      </bottom>
      <diagonal/>
    </border>
    <border>
      <left style="double">
        <color rgb="FF000000"/>
      </left>
      <right style="medium">
        <color rgb="FF000000"/>
      </right>
      <top style="dashed">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rgb="FF000000"/>
      </right>
      <top/>
      <bottom/>
      <diagonal/>
    </border>
    <border>
      <left style="medium">
        <color auto="1"/>
      </left>
      <right style="medium">
        <color rgb="FF000000"/>
      </right>
      <top style="dashed">
        <color auto="1"/>
      </top>
      <bottom style="medium">
        <color auto="1"/>
      </bottom>
      <diagonal/>
    </border>
    <border>
      <left style="medium">
        <color auto="1"/>
      </left>
      <right style="medium">
        <color auto="1"/>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auto="1"/>
      </left>
      <right/>
      <top/>
      <bottom style="dashed">
        <color rgb="FF000000"/>
      </bottom>
      <diagonal/>
    </border>
    <border>
      <left/>
      <right/>
      <top style="medium">
        <color rgb="FF000000"/>
      </top>
      <bottom style="dashed">
        <color rgb="FF000000"/>
      </bottom>
      <diagonal/>
    </border>
    <border>
      <left style="medium">
        <color rgb="FF000000"/>
      </left>
      <right style="medium">
        <color rgb="FF000000"/>
      </right>
      <top style="medium">
        <color rgb="FF000000"/>
      </top>
      <bottom style="medium">
        <color rgb="FF000000"/>
      </bottom>
      <diagonal/>
    </border>
    <border>
      <left/>
      <right style="medium">
        <color auto="1"/>
      </right>
      <top/>
      <bottom style="dashed">
        <color rgb="FF000000"/>
      </bottom>
      <diagonal/>
    </border>
    <border>
      <left style="medium">
        <color indexed="64"/>
      </left>
      <right style="medium">
        <color auto="1"/>
      </right>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dashed">
        <color rgb="FF000000"/>
      </top>
      <bottom style="dotted">
        <color indexed="64"/>
      </bottom>
      <diagonal/>
    </border>
    <border>
      <left style="medium">
        <color rgb="FF000000"/>
      </left>
      <right style="medium">
        <color rgb="FF000000"/>
      </right>
      <top style="dotted">
        <color indexed="64"/>
      </top>
      <bottom style="dotted">
        <color indexed="64"/>
      </bottom>
      <diagonal/>
    </border>
    <border>
      <left style="medium">
        <color auto="1"/>
      </left>
      <right style="medium">
        <color auto="1"/>
      </right>
      <top style="thin">
        <color auto="1"/>
      </top>
      <bottom style="thin">
        <color auto="1"/>
      </bottom>
      <diagonal/>
    </border>
    <border>
      <left style="medium">
        <color auto="1"/>
      </left>
      <right style="dashed">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rgb="FF000000"/>
      </top>
      <bottom/>
      <diagonal/>
    </border>
    <border>
      <left/>
      <right style="medium">
        <color auto="1"/>
      </right>
      <top style="medium">
        <color rgb="FF000000"/>
      </top>
      <bottom style="medium">
        <color rgb="FF000000"/>
      </bottom>
      <diagonal/>
    </border>
    <border>
      <left/>
      <right style="medium">
        <color auto="1"/>
      </right>
      <top style="medium">
        <color rgb="FF000000"/>
      </top>
      <bottom style="dashed">
        <color rgb="FF000000"/>
      </bottom>
      <diagonal/>
    </border>
    <border>
      <left style="medium">
        <color auto="1"/>
      </left>
      <right style="medium">
        <color rgb="FF000000"/>
      </right>
      <top style="dashed">
        <color auto="1"/>
      </top>
      <bottom/>
      <diagonal/>
    </border>
    <border>
      <left style="medium">
        <color auto="1"/>
      </left>
      <right style="medium">
        <color rgb="FF000000"/>
      </right>
      <top style="medium">
        <color auto="1"/>
      </top>
      <bottom/>
      <diagonal/>
    </border>
    <border>
      <left style="medium">
        <color auto="1"/>
      </left>
      <right style="medium">
        <color auto="1"/>
      </right>
      <top style="thick">
        <color auto="1"/>
      </top>
      <bottom style="dashed">
        <color auto="1"/>
      </bottom>
      <diagonal/>
    </border>
    <border>
      <left style="medium">
        <color auto="1"/>
      </left>
      <right style="medium">
        <color auto="1"/>
      </right>
      <top style="thin">
        <color auto="1"/>
      </top>
      <bottom style="dashed">
        <color rgb="FF000000"/>
      </bottom>
      <diagonal/>
    </border>
    <border>
      <left/>
      <right style="medium">
        <color rgb="FF000000"/>
      </right>
      <top style="medium">
        <color rgb="FF000000"/>
      </top>
      <bottom style="dashed">
        <color rgb="FF000000"/>
      </bottom>
      <diagonal/>
    </border>
  </borders>
  <cellStyleXfs count="363">
    <xf numFmtId="0" fontId="0" fillId="0" borderId="0"/>
    <xf numFmtId="0" fontId="1" fillId="0" borderId="0"/>
    <xf numFmtId="0" fontId="30" fillId="0" borderId="0" applyNumberFormat="0" applyFill="0" applyBorder="0" applyAlignment="0" applyProtection="0"/>
    <xf numFmtId="0" fontId="32" fillId="0" borderId="0"/>
    <xf numFmtId="0" fontId="33" fillId="0" borderId="0"/>
    <xf numFmtId="0" fontId="3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6" fillId="3" borderId="0" applyNumberFormat="0" applyBorder="0" applyAlignment="0" applyProtection="0"/>
    <xf numFmtId="0" fontId="9" fillId="6" borderId="4" applyNumberFormat="0" applyAlignment="0" applyProtection="0"/>
    <xf numFmtId="0" fontId="11" fillId="7" borderId="7" applyNumberFormat="0" applyAlignment="0" applyProtection="0"/>
    <xf numFmtId="0" fontId="13"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35" fillId="0" borderId="0" applyNumberFormat="0" applyFill="0" applyBorder="0" applyAlignment="0" applyProtection="0"/>
    <xf numFmtId="0" fontId="7" fillId="5" borderId="4" applyNumberFormat="0" applyAlignment="0" applyProtection="0"/>
    <xf numFmtId="0" fontId="10" fillId="0" borderId="6" applyNumberFormat="0" applyFill="0" applyAlignment="0" applyProtection="0"/>
    <xf numFmtId="0" fontId="31" fillId="4" borderId="0" applyNumberFormat="0" applyBorder="0" applyAlignment="0" applyProtection="0"/>
    <xf numFmtId="0" fontId="32" fillId="0" borderId="0"/>
    <xf numFmtId="0" fontId="32" fillId="0" borderId="0"/>
    <xf numFmtId="0" fontId="32" fillId="0" borderId="0"/>
    <xf numFmtId="0" fontId="32"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32" fillId="8" borderId="8" applyNumberFormat="0" applyFont="0" applyAlignment="0" applyProtection="0"/>
    <xf numFmtId="0" fontId="8" fillId="6" borderId="5" applyNumberFormat="0" applyAlignment="0" applyProtection="0"/>
    <xf numFmtId="0" fontId="14" fillId="0" borderId="9" applyNumberFormat="0" applyFill="0" applyAlignment="0" applyProtection="0"/>
    <xf numFmtId="0" fontId="12" fillId="0" borderId="0" applyNumberFormat="0" applyFill="0" applyBorder="0" applyAlignment="0" applyProtection="0"/>
    <xf numFmtId="0" fontId="36" fillId="0" borderId="1" applyNumberFormat="0" applyFill="0" applyAlignment="0" applyProtection="0"/>
    <xf numFmtId="0" fontId="37" fillId="0" borderId="2" applyNumberFormat="0" applyFill="0" applyAlignment="0" applyProtection="0"/>
    <xf numFmtId="0" fontId="38" fillId="0" borderId="3"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4" applyNumberFormat="0" applyAlignment="0" applyProtection="0"/>
    <xf numFmtId="0" fontId="43" fillId="6" borderId="5" applyNumberFormat="0" applyAlignment="0" applyProtection="0"/>
    <xf numFmtId="0" fontId="44" fillId="6" borderId="4" applyNumberFormat="0" applyAlignment="0" applyProtection="0"/>
    <xf numFmtId="0" fontId="45" fillId="0" borderId="6" applyNumberFormat="0" applyFill="0" applyAlignment="0" applyProtection="0"/>
    <xf numFmtId="0" fontId="46" fillId="7" borderId="7" applyNumberFormat="0" applyAlignment="0" applyProtection="0"/>
    <xf numFmtId="0" fontId="26" fillId="0" borderId="0" applyNumberFormat="0" applyFill="0" applyBorder="0" applyAlignment="0" applyProtection="0"/>
    <xf numFmtId="0" fontId="47" fillId="0" borderId="0" applyNumberFormat="0" applyFill="0" applyBorder="0" applyAlignment="0" applyProtection="0"/>
    <xf numFmtId="0" fontId="34" fillId="0" borderId="9" applyNumberFormat="0" applyFill="0" applyAlignment="0" applyProtection="0"/>
    <xf numFmtId="0" fontId="48" fillId="9" borderId="0" applyNumberFormat="0" applyBorder="0" applyAlignment="0" applyProtection="0"/>
    <xf numFmtId="0" fontId="32" fillId="10" borderId="0" applyNumberFormat="0" applyBorder="0" applyAlignment="0" applyProtection="0"/>
    <xf numFmtId="0" fontId="32"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48" fillId="32" borderId="0" applyNumberFormat="0" applyBorder="0" applyAlignment="0" applyProtection="0"/>
    <xf numFmtId="0" fontId="67" fillId="0" borderId="0"/>
    <xf numFmtId="0" fontId="60" fillId="0" borderId="43" applyNumberFormat="0" applyFill="0" applyAlignment="0" applyProtection="0"/>
    <xf numFmtId="0" fontId="66" fillId="0" borderId="47" applyNumberFormat="0" applyFill="0" applyAlignment="0" applyProtection="0"/>
    <xf numFmtId="0" fontId="58" fillId="0" borderId="41" applyNumberFormat="0" applyFill="0" applyAlignment="0" applyProtection="0"/>
    <xf numFmtId="0" fontId="57" fillId="43" borderId="0" applyNumberFormat="0" applyBorder="0" applyAlignment="0" applyProtection="0"/>
    <xf numFmtId="0" fontId="51" fillId="51" borderId="0" applyNumberFormat="0" applyBorder="0" applyAlignment="0" applyProtection="0"/>
    <xf numFmtId="0" fontId="51" fillId="49" borderId="0" applyNumberFormat="0" applyBorder="0" applyAlignment="0" applyProtection="0"/>
    <xf numFmtId="0" fontId="51" fillId="46" borderId="0" applyNumberFormat="0" applyBorder="0" applyAlignment="0" applyProtection="0"/>
    <xf numFmtId="0" fontId="51" fillId="40" borderId="0" applyNumberFormat="0" applyBorder="0" applyAlignment="0" applyProtection="0"/>
    <xf numFmtId="0" fontId="51" fillId="45" borderId="0" applyNumberFormat="0" applyBorder="0" applyAlignment="0" applyProtection="0"/>
    <xf numFmtId="9" fontId="21" fillId="0" borderId="0" applyFont="0" applyFill="0" applyBorder="0" applyAlignment="0" applyProtection="0"/>
    <xf numFmtId="0" fontId="62" fillId="0" borderId="0" applyNumberFormat="0" applyFill="0" applyBorder="0" applyAlignment="0" applyProtection="0"/>
    <xf numFmtId="0" fontId="17" fillId="0" borderId="0"/>
    <xf numFmtId="9" fontId="21" fillId="0" borderId="0" applyFont="0" applyFill="0" applyBorder="0" applyAlignment="0" applyProtection="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17" fillId="0" borderId="0"/>
    <xf numFmtId="0" fontId="21" fillId="0" borderId="0"/>
    <xf numFmtId="0" fontId="29" fillId="0" borderId="0"/>
    <xf numFmtId="0" fontId="29" fillId="0" borderId="0"/>
    <xf numFmtId="0" fontId="49" fillId="0" borderId="0" applyNumberFormat="0" applyFill="0" applyBorder="0" applyAlignment="0" applyProtection="0">
      <alignment vertical="top"/>
      <protection locked="0"/>
    </xf>
    <xf numFmtId="0" fontId="65" fillId="0" borderId="0" applyNumberFormat="0" applyFill="0" applyBorder="0" applyAlignment="0" applyProtection="0"/>
    <xf numFmtId="9" fontId="21" fillId="0" borderId="0" applyFont="0" applyFill="0" applyBorder="0" applyAlignment="0" applyProtection="0"/>
    <xf numFmtId="0" fontId="64" fillId="53" borderId="46" applyNumberFormat="0" applyAlignment="0" applyProtection="0"/>
    <xf numFmtId="0" fontId="29" fillId="41" borderId="45" applyNumberFormat="0" applyFont="0" applyAlignment="0" applyProtection="0"/>
    <xf numFmtId="0" fontId="63" fillId="44" borderId="0" applyNumberFormat="0" applyBorder="0" applyAlignment="0" applyProtection="0"/>
    <xf numFmtId="0" fontId="62" fillId="0" borderId="44" applyNumberFormat="0" applyFill="0" applyAlignment="0" applyProtection="0"/>
    <xf numFmtId="0" fontId="61" fillId="44" borderId="39" applyNumberFormat="0" applyAlignment="0" applyProtection="0"/>
    <xf numFmtId="0" fontId="60" fillId="0" borderId="0" applyNumberFormat="0" applyFill="0" applyBorder="0" applyAlignment="0" applyProtection="0"/>
    <xf numFmtId="0" fontId="59" fillId="0" borderId="42" applyNumberFormat="0" applyFill="0" applyAlignment="0" applyProtection="0"/>
    <xf numFmtId="0" fontId="53" fillId="53" borderId="39" applyNumberFormat="0" applyAlignment="0" applyProtection="0"/>
    <xf numFmtId="0" fontId="56" fillId="0" borderId="0" applyNumberFormat="0" applyFill="0" applyBorder="0" applyAlignment="0" applyProtection="0"/>
    <xf numFmtId="40" fontId="55" fillId="0" borderId="0" applyFont="0" applyFill="0" applyBorder="0" applyAlignment="0" applyProtection="0"/>
    <xf numFmtId="0" fontId="54" fillId="54" borderId="40" applyNumberFormat="0" applyAlignment="0" applyProtection="0"/>
    <xf numFmtId="0" fontId="52" fillId="52" borderId="0" applyNumberFormat="0" applyBorder="0" applyAlignment="0" applyProtection="0"/>
    <xf numFmtId="0" fontId="51" fillId="50"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1" fillId="46" borderId="0" applyNumberFormat="0" applyBorder="0" applyAlignment="0" applyProtection="0"/>
    <xf numFmtId="0" fontId="51" fillId="43" borderId="0" applyNumberFormat="0" applyBorder="0" applyAlignment="0" applyProtection="0"/>
    <xf numFmtId="0" fontId="50" fillId="41" borderId="0" applyNumberFormat="0" applyBorder="0" applyAlignment="0" applyProtection="0"/>
    <xf numFmtId="0" fontId="50" fillId="43" borderId="0" applyNumberFormat="0" applyBorder="0" applyAlignment="0" applyProtection="0"/>
    <xf numFmtId="0" fontId="50" fillId="45" borderId="0" applyNumberFormat="0" applyBorder="0" applyAlignment="0" applyProtection="0"/>
    <xf numFmtId="0" fontId="50" fillId="44" borderId="0" applyNumberFormat="0" applyBorder="0" applyAlignment="0" applyProtection="0"/>
    <xf numFmtId="0" fontId="50" fillId="40" borderId="0" applyNumberFormat="0" applyBorder="0" applyAlignment="0" applyProtection="0"/>
    <xf numFmtId="0" fontId="50" fillId="43" borderId="0" applyNumberFormat="0" applyBorder="0" applyAlignment="0" applyProtection="0"/>
    <xf numFmtId="0" fontId="50" fillId="41" borderId="0" applyNumberFormat="0" applyBorder="0" applyAlignment="0" applyProtection="0"/>
    <xf numFmtId="0" fontId="50" fillId="43" borderId="0" applyNumberFormat="0" applyBorder="0" applyAlignment="0" applyProtection="0"/>
    <xf numFmtId="0" fontId="50" fillId="42" borderId="0" applyNumberFormat="0" applyBorder="0" applyAlignment="0" applyProtection="0"/>
    <xf numFmtId="0" fontId="50" fillId="41" borderId="0" applyNumberFormat="0" applyBorder="0" applyAlignment="0" applyProtection="0"/>
    <xf numFmtId="0" fontId="50" fillId="40" borderId="0" applyNumberFormat="0" applyBorder="0" applyAlignment="0" applyProtection="0"/>
    <xf numFmtId="0" fontId="50" fillId="39" borderId="0" applyNumberFormat="0" applyBorder="0" applyAlignment="0" applyProtection="0"/>
    <xf numFmtId="0" fontId="21" fillId="0" borderId="0"/>
    <xf numFmtId="0" fontId="21" fillId="0" borderId="0"/>
    <xf numFmtId="0" fontId="21" fillId="0" borderId="0"/>
    <xf numFmtId="0" fontId="21" fillId="0" borderId="0" applyFill="0"/>
    <xf numFmtId="0" fontId="21" fillId="0" borderId="0"/>
    <xf numFmtId="0" fontId="32" fillId="0" borderId="0"/>
    <xf numFmtId="0" fontId="73" fillId="0" borderId="0" applyNumberFormat="0" applyFill="0" applyBorder="0" applyAlignment="0" applyProtection="0"/>
    <xf numFmtId="43" fontId="21" fillId="0" borderId="0" applyFont="0" applyFill="0" applyBorder="0" applyAlignment="0" applyProtection="0"/>
  </cellStyleXfs>
  <cellXfs count="341">
    <xf numFmtId="0" fontId="0" fillId="0" borderId="0" xfId="0"/>
    <xf numFmtId="0" fontId="0" fillId="0" borderId="0" xfId="0" applyAlignment="1">
      <alignment vertical="top" wrapText="1"/>
    </xf>
    <xf numFmtId="0" fontId="0" fillId="0" borderId="0" xfId="0" applyAlignment="1">
      <alignment horizontal="left" vertical="center"/>
    </xf>
    <xf numFmtId="0" fontId="16" fillId="0" borderId="0" xfId="0" applyFont="1" applyAlignment="1">
      <alignment vertical="top" wrapText="1"/>
    </xf>
    <xf numFmtId="0" fontId="17" fillId="0" borderId="0" xfId="0" applyFont="1" applyAlignment="1">
      <alignment vertical="top" wrapText="1"/>
    </xf>
    <xf numFmtId="0" fontId="19" fillId="33" borderId="10" xfId="0" applyFont="1" applyFill="1" applyBorder="1" applyAlignment="1">
      <alignment horizontal="left" vertical="center" wrapText="1"/>
    </xf>
    <xf numFmtId="0" fontId="19" fillId="33" borderId="11" xfId="0" applyFont="1" applyFill="1" applyBorder="1" applyAlignment="1">
      <alignment horizontal="left" vertical="center" wrapText="1"/>
    </xf>
    <xf numFmtId="0" fontId="21" fillId="34" borderId="13"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20" fillId="35" borderId="14" xfId="0" applyFont="1" applyFill="1" applyBorder="1" applyAlignment="1">
      <alignment horizontal="left" vertical="top" wrapText="1"/>
    </xf>
    <xf numFmtId="0" fontId="22" fillId="35" borderId="15" xfId="0" applyFont="1" applyFill="1" applyBorder="1" applyAlignment="1">
      <alignment horizontal="left" vertical="center"/>
    </xf>
    <xf numFmtId="9" fontId="21" fillId="0" borderId="17" xfId="1" applyNumberFormat="1" applyFont="1" applyBorder="1" applyAlignment="1">
      <alignment horizontal="left" vertical="center"/>
    </xf>
    <xf numFmtId="9" fontId="21" fillId="0" borderId="18" xfId="1" applyNumberFormat="1" applyFont="1" applyBorder="1" applyAlignment="1">
      <alignment horizontal="left" vertical="center"/>
    </xf>
    <xf numFmtId="0" fontId="21" fillId="34" borderId="0" xfId="0" applyFont="1" applyFill="1" applyAlignment="1">
      <alignment horizontal="left" vertical="top" wrapText="1"/>
    </xf>
    <xf numFmtId="9" fontId="17" fillId="0" borderId="0" xfId="1" applyNumberFormat="1" applyFont="1" applyAlignment="1">
      <alignment horizontal="left" vertical="center"/>
    </xf>
    <xf numFmtId="0" fontId="20" fillId="35" borderId="19" xfId="0" applyFont="1" applyFill="1" applyBorder="1" applyAlignment="1">
      <alignment horizontal="left" vertical="top" wrapText="1"/>
    </xf>
    <xf numFmtId="0" fontId="22" fillId="35" borderId="20" xfId="0" applyFont="1" applyFill="1" applyBorder="1" applyAlignment="1">
      <alignment horizontal="left" vertical="center"/>
    </xf>
    <xf numFmtId="0" fontId="20" fillId="35" borderId="21" xfId="0" applyFont="1" applyFill="1" applyBorder="1" applyAlignment="1">
      <alignment horizontal="left" vertical="top" wrapText="1"/>
    </xf>
    <xf numFmtId="9" fontId="21" fillId="34" borderId="23" xfId="1" applyNumberFormat="1" applyFont="1" applyFill="1" applyBorder="1" applyAlignment="1">
      <alignment horizontal="left" vertical="center"/>
    </xf>
    <xf numFmtId="3" fontId="21" fillId="34" borderId="28" xfId="1" applyNumberFormat="1" applyFont="1" applyFill="1" applyBorder="1" applyAlignment="1">
      <alignment horizontal="left" vertical="center"/>
    </xf>
    <xf numFmtId="3" fontId="21" fillId="37" borderId="12" xfId="1" applyNumberFormat="1" applyFont="1" applyFill="1" applyBorder="1" applyAlignment="1">
      <alignment horizontal="left" vertical="center"/>
    </xf>
    <xf numFmtId="0" fontId="20" fillId="35" borderId="24" xfId="0" applyFont="1" applyFill="1" applyBorder="1" applyAlignment="1">
      <alignment horizontal="left" vertical="top" wrapText="1"/>
    </xf>
    <xf numFmtId="0" fontId="22" fillId="35" borderId="31" xfId="0" applyFont="1" applyFill="1" applyBorder="1" applyAlignment="1">
      <alignment horizontal="left" vertical="center"/>
    </xf>
    <xf numFmtId="9" fontId="23" fillId="34" borderId="16" xfId="0" applyNumberFormat="1" applyFont="1" applyFill="1" applyBorder="1" applyAlignment="1">
      <alignment horizontal="left" vertical="center"/>
    </xf>
    <xf numFmtId="9" fontId="24" fillId="34" borderId="0" xfId="0" applyNumberFormat="1" applyFont="1" applyFill="1" applyAlignment="1">
      <alignment horizontal="left" vertical="center"/>
    </xf>
    <xf numFmtId="0" fontId="25" fillId="35" borderId="15" xfId="0" applyFont="1" applyFill="1" applyBorder="1" applyAlignment="1">
      <alignment horizontal="left" vertical="center"/>
    </xf>
    <xf numFmtId="1" fontId="21" fillId="34" borderId="28" xfId="0" applyNumberFormat="1" applyFont="1" applyFill="1" applyBorder="1" applyAlignment="1">
      <alignment horizontal="left" vertical="center"/>
    </xf>
    <xf numFmtId="9" fontId="21" fillId="34" borderId="12" xfId="0" applyNumberFormat="1" applyFont="1" applyFill="1" applyBorder="1" applyAlignment="1">
      <alignment horizontal="left" vertical="center" wrapText="1"/>
    </xf>
    <xf numFmtId="9" fontId="21" fillId="34" borderId="28" xfId="0" applyNumberFormat="1" applyFont="1" applyFill="1" applyBorder="1" applyAlignment="1">
      <alignment horizontal="left" vertical="center" wrapText="1"/>
    </xf>
    <xf numFmtId="0" fontId="0" fillId="0" borderId="33" xfId="0" applyBorder="1" applyAlignment="1">
      <alignment vertical="top" wrapText="1"/>
    </xf>
    <xf numFmtId="0" fontId="26" fillId="0" borderId="33" xfId="0" applyFont="1" applyBorder="1" applyAlignment="1">
      <alignment horizontal="left" vertical="center"/>
    </xf>
    <xf numFmtId="0" fontId="20" fillId="35" borderId="10" xfId="0" applyFont="1" applyFill="1" applyBorder="1" applyAlignment="1">
      <alignment horizontal="left" vertical="top" wrapText="1"/>
    </xf>
    <xf numFmtId="0" fontId="25" fillId="35" borderId="20" xfId="0" applyFont="1" applyFill="1" applyBorder="1" applyAlignment="1">
      <alignment horizontal="left" vertical="center"/>
    </xf>
    <xf numFmtId="9" fontId="21" fillId="34" borderId="35" xfId="0" applyNumberFormat="1" applyFont="1" applyFill="1" applyBorder="1" applyAlignment="1">
      <alignment horizontal="left" vertical="center"/>
    </xf>
    <xf numFmtId="9" fontId="21" fillId="34" borderId="34" xfId="0" applyNumberFormat="1" applyFont="1" applyFill="1" applyBorder="1" applyAlignment="1">
      <alignment horizontal="left" vertical="center"/>
    </xf>
    <xf numFmtId="0" fontId="0" fillId="0" borderId="36" xfId="0" applyBorder="1"/>
    <xf numFmtId="9" fontId="21" fillId="34" borderId="13" xfId="0" applyNumberFormat="1" applyFont="1" applyFill="1" applyBorder="1" applyAlignment="1">
      <alignment horizontal="left" vertical="center"/>
    </xf>
    <xf numFmtId="9" fontId="21" fillId="34" borderId="12" xfId="0" applyNumberFormat="1" applyFont="1" applyFill="1" applyBorder="1" applyAlignment="1">
      <alignment horizontal="left" vertical="center"/>
    </xf>
    <xf numFmtId="9" fontId="21" fillId="34" borderId="37" xfId="0" applyNumberFormat="1" applyFont="1" applyFill="1" applyBorder="1" applyAlignment="1">
      <alignment horizontal="left" vertical="center" wrapText="1"/>
    </xf>
    <xf numFmtId="0" fontId="21" fillId="34" borderId="33" xfId="0" applyFont="1" applyFill="1" applyBorder="1" applyAlignment="1">
      <alignment horizontal="left" vertical="top" wrapText="1"/>
    </xf>
    <xf numFmtId="164" fontId="25" fillId="34" borderId="33" xfId="0" applyNumberFormat="1" applyFont="1" applyFill="1" applyBorder="1" applyAlignment="1">
      <alignment horizontal="left" vertical="center"/>
    </xf>
    <xf numFmtId="164" fontId="21" fillId="34" borderId="12" xfId="0" applyNumberFormat="1" applyFont="1" applyFill="1" applyBorder="1" applyAlignment="1">
      <alignment horizontal="left" vertical="center"/>
    </xf>
    <xf numFmtId="0" fontId="21" fillId="34" borderId="20" xfId="0" applyFont="1" applyFill="1" applyBorder="1" applyAlignment="1">
      <alignment horizontal="left" vertical="top" wrapText="1"/>
    </xf>
    <xf numFmtId="164" fontId="25" fillId="34" borderId="20" xfId="0" applyNumberFormat="1" applyFont="1" applyFill="1" applyBorder="1" applyAlignment="1">
      <alignment horizontal="left" vertical="center"/>
    </xf>
    <xf numFmtId="0" fontId="0" fillId="0" borderId="0" xfId="0" applyAlignment="1">
      <alignment vertical="center" wrapText="1"/>
    </xf>
    <xf numFmtId="1" fontId="21" fillId="0" borderId="12" xfId="0" applyNumberFormat="1" applyFont="1" applyBorder="1" applyAlignment="1">
      <alignment horizontal="left" vertical="center"/>
    </xf>
    <xf numFmtId="1" fontId="21" fillId="34" borderId="12" xfId="0" applyNumberFormat="1" applyFont="1" applyFill="1" applyBorder="1" applyAlignment="1">
      <alignment horizontal="left" vertical="center"/>
    </xf>
    <xf numFmtId="1" fontId="21" fillId="34" borderId="23" xfId="0" applyNumberFormat="1" applyFont="1" applyFill="1" applyBorder="1" applyAlignment="1">
      <alignment horizontal="left" vertical="center"/>
    </xf>
    <xf numFmtId="0" fontId="20" fillId="34" borderId="22" xfId="0" applyFont="1" applyFill="1" applyBorder="1" applyAlignment="1">
      <alignment horizontal="left" vertical="center" wrapText="1"/>
    </xf>
    <xf numFmtId="9" fontId="25" fillId="34" borderId="10" xfId="0" applyNumberFormat="1" applyFont="1" applyFill="1" applyBorder="1" applyAlignment="1">
      <alignment horizontal="left" vertical="center"/>
    </xf>
    <xf numFmtId="9" fontId="21" fillId="0" borderId="16" xfId="0" applyNumberFormat="1" applyFont="1" applyBorder="1" applyAlignment="1">
      <alignment horizontal="left" vertical="center"/>
    </xf>
    <xf numFmtId="49" fontId="21" fillId="0" borderId="16" xfId="0" applyNumberFormat="1" applyFont="1" applyBorder="1" applyAlignment="1">
      <alignment horizontal="left" vertical="center"/>
    </xf>
    <xf numFmtId="0" fontId="20" fillId="34" borderId="19" xfId="0" applyFont="1" applyFill="1" applyBorder="1" applyAlignment="1">
      <alignment horizontal="left" vertical="center" wrapText="1"/>
    </xf>
    <xf numFmtId="1" fontId="20" fillId="35" borderId="24" xfId="0" applyNumberFormat="1" applyFont="1" applyFill="1" applyBorder="1" applyAlignment="1">
      <alignment horizontal="left" vertical="top" wrapText="1"/>
    </xf>
    <xf numFmtId="9" fontId="20" fillId="35" borderId="38" xfId="0" applyNumberFormat="1" applyFont="1" applyFill="1" applyBorder="1" applyAlignment="1">
      <alignment horizontal="left" vertical="top" wrapText="1"/>
    </xf>
    <xf numFmtId="0" fontId="26" fillId="0" borderId="0" xfId="0" applyFont="1" applyAlignment="1">
      <alignment horizontal="left" vertical="center"/>
    </xf>
    <xf numFmtId="0" fontId="20" fillId="0" borderId="12" xfId="0" applyFont="1" applyBorder="1" applyAlignment="1">
      <alignment horizontal="left" vertical="top" wrapText="1"/>
    </xf>
    <xf numFmtId="0" fontId="21" fillId="0" borderId="16" xfId="0" applyFont="1" applyBorder="1" applyAlignment="1">
      <alignment horizontal="left" vertical="top" wrapText="1"/>
    </xf>
    <xf numFmtId="0" fontId="21" fillId="0" borderId="22" xfId="0" applyFont="1" applyBorder="1" applyAlignment="1">
      <alignment horizontal="left" vertical="top" wrapText="1"/>
    </xf>
    <xf numFmtId="0" fontId="23" fillId="0" borderId="22" xfId="0" applyFont="1" applyBorder="1" applyAlignment="1">
      <alignment horizontal="left" vertical="top" wrapText="1" indent="1"/>
    </xf>
    <xf numFmtId="0" fontId="23" fillId="0" borderId="21" xfId="0" applyFont="1" applyBorder="1" applyAlignment="1">
      <alignment horizontal="left" vertical="top" wrapText="1" indent="1"/>
    </xf>
    <xf numFmtId="0" fontId="21" fillId="0" borderId="24" xfId="0" applyFont="1" applyBorder="1" applyAlignment="1">
      <alignment horizontal="left" vertical="top" wrapText="1"/>
    </xf>
    <xf numFmtId="0" fontId="21" fillId="0" borderId="27" xfId="0" applyFont="1" applyBorder="1" applyAlignment="1">
      <alignment horizontal="left" vertical="top" wrapText="1"/>
    </xf>
    <xf numFmtId="0" fontId="21" fillId="0" borderId="32" xfId="0" applyFont="1" applyBorder="1" applyAlignment="1">
      <alignment horizontal="left" vertical="top" wrapText="1"/>
    </xf>
    <xf numFmtId="0" fontId="28" fillId="0" borderId="0" xfId="0" applyFont="1"/>
    <xf numFmtId="164" fontId="21" fillId="0" borderId="22" xfId="0" applyNumberFormat="1" applyFont="1" applyBorder="1" applyAlignment="1">
      <alignment horizontal="left" vertical="top" wrapText="1"/>
    </xf>
    <xf numFmtId="0" fontId="21" fillId="0" borderId="22" xfId="0" applyFont="1" applyBorder="1" applyAlignment="1">
      <alignment horizontal="left" vertical="center" wrapText="1"/>
    </xf>
    <xf numFmtId="0" fontId="21" fillId="0" borderId="27" xfId="0" applyFont="1" applyBorder="1" applyAlignment="1">
      <alignment horizontal="left" vertical="center" wrapText="1"/>
    </xf>
    <xf numFmtId="0" fontId="21" fillId="0" borderId="32" xfId="0" applyFont="1" applyBorder="1" applyAlignment="1">
      <alignment horizontal="left" vertical="center" wrapText="1"/>
    </xf>
    <xf numFmtId="0" fontId="21" fillId="0" borderId="28" xfId="0" applyFont="1" applyBorder="1" applyAlignment="1">
      <alignment horizontal="left" vertical="top" wrapText="1"/>
    </xf>
    <xf numFmtId="1" fontId="21" fillId="0" borderId="12" xfId="1" applyNumberFormat="1" applyFont="1" applyBorder="1" applyAlignment="1">
      <alignment horizontal="left" vertical="center" wrapText="1"/>
    </xf>
    <xf numFmtId="0" fontId="21" fillId="0" borderId="34" xfId="0" applyFont="1" applyBorder="1" applyAlignment="1">
      <alignment horizontal="left" vertical="top" wrapText="1"/>
    </xf>
    <xf numFmtId="1" fontId="0" fillId="0" borderId="0" xfId="0" applyNumberFormat="1"/>
    <xf numFmtId="3" fontId="17" fillId="0" borderId="12" xfId="1" applyNumberFormat="1" applyFont="1" applyBorder="1" applyAlignment="1">
      <alignment horizontal="left" vertical="center"/>
    </xf>
    <xf numFmtId="0" fontId="21" fillId="0" borderId="23" xfId="0" applyFont="1" applyBorder="1" applyAlignment="1">
      <alignment horizontal="left" vertical="top" wrapText="1"/>
    </xf>
    <xf numFmtId="3" fontId="21" fillId="0" borderId="12" xfId="1" applyNumberFormat="1" applyFont="1" applyBorder="1" applyAlignment="1">
      <alignment horizontal="left" vertical="center"/>
    </xf>
    <xf numFmtId="3" fontId="68" fillId="38" borderId="28" xfId="1" applyNumberFormat="1" applyFont="1" applyFill="1" applyBorder="1" applyAlignment="1">
      <alignment horizontal="left" vertical="center" wrapText="1"/>
    </xf>
    <xf numFmtId="2" fontId="0" fillId="0" borderId="0" xfId="0" applyNumberFormat="1"/>
    <xf numFmtId="0" fontId="20" fillId="0" borderId="38" xfId="0" applyFont="1" applyBorder="1" applyAlignment="1">
      <alignment horizontal="left" vertical="top" wrapText="1"/>
    </xf>
    <xf numFmtId="3" fontId="68" fillId="38" borderId="12" xfId="1" applyNumberFormat="1" applyFont="1" applyFill="1" applyBorder="1" applyAlignment="1">
      <alignment horizontal="left" vertical="center" wrapText="1"/>
    </xf>
    <xf numFmtId="0" fontId="20" fillId="0" borderId="24" xfId="0" applyFont="1" applyBorder="1" applyAlignment="1">
      <alignment horizontal="left" vertical="top" wrapText="1"/>
    </xf>
    <xf numFmtId="164" fontId="25" fillId="34" borderId="0" xfId="0" applyNumberFormat="1" applyFont="1" applyFill="1" applyAlignment="1">
      <alignment horizontal="left" vertical="center"/>
    </xf>
    <xf numFmtId="3" fontId="21" fillId="0" borderId="12" xfId="0" applyNumberFormat="1" applyFont="1" applyBorder="1" applyAlignment="1">
      <alignment horizontal="left" vertical="center"/>
    </xf>
    <xf numFmtId="3" fontId="21" fillId="36" borderId="12" xfId="1" applyNumberFormat="1" applyFont="1" applyFill="1" applyBorder="1" applyAlignment="1">
      <alignment horizontal="left" vertical="center"/>
    </xf>
    <xf numFmtId="0" fontId="21" fillId="34" borderId="22" xfId="0" applyFont="1" applyFill="1" applyBorder="1" applyAlignment="1">
      <alignment horizontal="left" vertical="top" wrapText="1"/>
    </xf>
    <xf numFmtId="0" fontId="23" fillId="34" borderId="26" xfId="0" applyFont="1" applyFill="1" applyBorder="1" applyAlignment="1">
      <alignment horizontal="left" vertical="top" wrapText="1"/>
    </xf>
    <xf numFmtId="9" fontId="23" fillId="34" borderId="23" xfId="0" applyNumberFormat="1" applyFont="1" applyFill="1" applyBorder="1" applyAlignment="1">
      <alignment horizontal="left" vertical="center"/>
    </xf>
    <xf numFmtId="0" fontId="20" fillId="34" borderId="29" xfId="0" applyFont="1" applyFill="1" applyBorder="1" applyAlignment="1">
      <alignment horizontal="left" vertical="top" wrapText="1"/>
    </xf>
    <xf numFmtId="3" fontId="20" fillId="34" borderId="30" xfId="0" applyNumberFormat="1" applyFont="1" applyFill="1" applyBorder="1" applyAlignment="1">
      <alignment horizontal="left" vertical="center"/>
    </xf>
    <xf numFmtId="0" fontId="26" fillId="37" borderId="33" xfId="0" applyFont="1" applyFill="1" applyBorder="1" applyAlignment="1">
      <alignment horizontal="left" vertical="center"/>
    </xf>
    <xf numFmtId="164" fontId="25" fillId="37" borderId="33" xfId="0" applyNumberFormat="1" applyFont="1" applyFill="1" applyBorder="1" applyAlignment="1">
      <alignment horizontal="left" vertical="center"/>
    </xf>
    <xf numFmtId="0" fontId="70" fillId="0" borderId="0" xfId="0" applyFont="1" applyAlignment="1">
      <alignment horizontal="left" vertical="center"/>
    </xf>
    <xf numFmtId="10" fontId="0" fillId="0" borderId="0" xfId="0" applyNumberFormat="1"/>
    <xf numFmtId="9" fontId="0" fillId="0" borderId="0" xfId="0" applyNumberFormat="1"/>
    <xf numFmtId="3" fontId="21" fillId="37" borderId="22" xfId="1" applyNumberFormat="1" applyFont="1" applyFill="1" applyBorder="1" applyAlignment="1">
      <alignment horizontal="left" vertical="center"/>
    </xf>
    <xf numFmtId="9" fontId="23" fillId="55" borderId="49" xfId="0" applyNumberFormat="1" applyFont="1" applyFill="1" applyBorder="1"/>
    <xf numFmtId="0" fontId="25" fillId="57" borderId="48" xfId="0" applyFont="1" applyFill="1" applyBorder="1" applyAlignment="1">
      <alignment horizontal="left" vertical="center"/>
    </xf>
    <xf numFmtId="0" fontId="19" fillId="33" borderId="19" xfId="0" applyFont="1" applyFill="1" applyBorder="1" applyAlignment="1">
      <alignment horizontal="left" vertical="center" wrapText="1"/>
    </xf>
    <xf numFmtId="3" fontId="21" fillId="34" borderId="22" xfId="1" applyNumberFormat="1" applyFont="1" applyFill="1" applyBorder="1" applyAlignment="1">
      <alignment horizontal="left" vertical="center"/>
    </xf>
    <xf numFmtId="0" fontId="22" fillId="35" borderId="54" xfId="0" applyFont="1" applyFill="1" applyBorder="1" applyAlignment="1">
      <alignment horizontal="left" vertical="center"/>
    </xf>
    <xf numFmtId="9" fontId="21" fillId="34" borderId="21" xfId="1" applyNumberFormat="1" applyFont="1" applyFill="1" applyBorder="1" applyAlignment="1">
      <alignment horizontal="left" vertical="center"/>
    </xf>
    <xf numFmtId="9" fontId="23" fillId="34" borderId="21" xfId="0" applyNumberFormat="1" applyFont="1" applyFill="1" applyBorder="1" applyAlignment="1">
      <alignment horizontal="left" vertical="center"/>
    </xf>
    <xf numFmtId="3" fontId="21" fillId="34" borderId="27" xfId="1" applyNumberFormat="1" applyFont="1" applyFill="1" applyBorder="1" applyAlignment="1">
      <alignment horizontal="left" vertical="center"/>
    </xf>
    <xf numFmtId="3" fontId="20" fillId="34" borderId="55" xfId="0" applyNumberFormat="1" applyFont="1" applyFill="1" applyBorder="1" applyAlignment="1">
      <alignment horizontal="left" vertical="center"/>
    </xf>
    <xf numFmtId="3" fontId="21" fillId="0" borderId="22" xfId="0" applyNumberFormat="1" applyFont="1" applyBorder="1" applyAlignment="1">
      <alignment horizontal="left" vertical="center"/>
    </xf>
    <xf numFmtId="0" fontId="20" fillId="56" borderId="59" xfId="0" applyFont="1" applyFill="1" applyBorder="1" applyAlignment="1">
      <alignment horizontal="left" vertical="center" wrapText="1"/>
    </xf>
    <xf numFmtId="3" fontId="21" fillId="37" borderId="60" xfId="1" applyNumberFormat="1" applyFont="1" applyFill="1" applyBorder="1" applyAlignment="1">
      <alignment horizontal="left" vertical="center"/>
    </xf>
    <xf numFmtId="0" fontId="22" fillId="57" borderId="61" xfId="0" applyFont="1" applyFill="1" applyBorder="1" applyAlignment="1">
      <alignment horizontal="left" vertical="center"/>
    </xf>
    <xf numFmtId="0" fontId="22" fillId="57" borderId="62" xfId="0" applyFont="1" applyFill="1" applyBorder="1" applyAlignment="1">
      <alignment horizontal="left" vertical="center"/>
    </xf>
    <xf numFmtId="3" fontId="17" fillId="37" borderId="60" xfId="1" applyNumberFormat="1" applyFont="1" applyFill="1" applyBorder="1" applyAlignment="1">
      <alignment horizontal="left" vertical="center"/>
    </xf>
    <xf numFmtId="9" fontId="21" fillId="37" borderId="62" xfId="1" applyNumberFormat="1" applyFont="1" applyFill="1" applyBorder="1" applyAlignment="1">
      <alignment horizontal="left" vertical="center"/>
    </xf>
    <xf numFmtId="9" fontId="23" fillId="37" borderId="62" xfId="0" applyNumberFormat="1" applyFont="1" applyFill="1" applyBorder="1" applyAlignment="1">
      <alignment horizontal="left" vertical="center"/>
    </xf>
    <xf numFmtId="3" fontId="21" fillId="37" borderId="64" xfId="1" applyNumberFormat="1" applyFont="1" applyFill="1" applyBorder="1" applyAlignment="1">
      <alignment horizontal="left" vertical="center"/>
    </xf>
    <xf numFmtId="3" fontId="20" fillId="37" borderId="65" xfId="0" applyNumberFormat="1" applyFont="1" applyFill="1" applyBorder="1" applyAlignment="1">
      <alignment horizontal="left" vertical="center"/>
    </xf>
    <xf numFmtId="0" fontId="22" fillId="57" borderId="63" xfId="0" applyFont="1" applyFill="1" applyBorder="1" applyAlignment="1">
      <alignment horizontal="left" vertical="center"/>
    </xf>
    <xf numFmtId="3" fontId="21" fillId="37" borderId="60" xfId="0" applyNumberFormat="1" applyFont="1" applyFill="1" applyBorder="1" applyAlignment="1">
      <alignment horizontal="left" vertical="center"/>
    </xf>
    <xf numFmtId="0" fontId="25" fillId="57" borderId="61" xfId="0" applyFont="1" applyFill="1" applyBorder="1" applyAlignment="1">
      <alignment horizontal="left" vertical="center"/>
    </xf>
    <xf numFmtId="1" fontId="21" fillId="37" borderId="64" xfId="0" applyNumberFormat="1" applyFont="1" applyFill="1" applyBorder="1" applyAlignment="1">
      <alignment horizontal="left" vertical="center"/>
    </xf>
    <xf numFmtId="9" fontId="21" fillId="37" borderId="60" xfId="0" applyNumberFormat="1" applyFont="1" applyFill="1" applyBorder="1" applyAlignment="1">
      <alignment horizontal="left" vertical="center" wrapText="1"/>
    </xf>
    <xf numFmtId="9" fontId="21" fillId="37" borderId="64" xfId="0" applyNumberFormat="1" applyFont="1" applyFill="1" applyBorder="1" applyAlignment="1">
      <alignment horizontal="left" vertical="center" wrapText="1"/>
    </xf>
    <xf numFmtId="1" fontId="21" fillId="34" borderId="27" xfId="0" applyNumberFormat="1" applyFont="1" applyFill="1" applyBorder="1" applyAlignment="1">
      <alignment horizontal="left" vertical="center"/>
    </xf>
    <xf numFmtId="9" fontId="21" fillId="34" borderId="22" xfId="0" applyNumberFormat="1" applyFont="1" applyFill="1" applyBorder="1" applyAlignment="1">
      <alignment horizontal="left" vertical="center" wrapText="1"/>
    </xf>
    <xf numFmtId="9" fontId="21" fillId="0" borderId="27" xfId="0" applyNumberFormat="1" applyFont="1" applyBorder="1" applyAlignment="1">
      <alignment horizontal="left" vertical="center" wrapText="1"/>
    </xf>
    <xf numFmtId="9" fontId="21" fillId="34" borderId="27" xfId="0" applyNumberFormat="1" applyFont="1" applyFill="1" applyBorder="1" applyAlignment="1">
      <alignment horizontal="left" vertical="center" wrapText="1"/>
    </xf>
    <xf numFmtId="0" fontId="25" fillId="57" borderId="59" xfId="0" applyFont="1" applyFill="1" applyBorder="1" applyAlignment="1">
      <alignment horizontal="left" vertical="center"/>
    </xf>
    <xf numFmtId="9" fontId="21" fillId="37" borderId="67" xfId="0" applyNumberFormat="1" applyFont="1" applyFill="1" applyBorder="1" applyAlignment="1">
      <alignment horizontal="left" vertical="center"/>
    </xf>
    <xf numFmtId="9" fontId="21" fillId="37" borderId="60" xfId="0" applyNumberFormat="1" applyFont="1" applyFill="1" applyBorder="1" applyAlignment="1">
      <alignment horizontal="left" vertical="center"/>
    </xf>
    <xf numFmtId="9" fontId="21" fillId="0" borderId="56" xfId="0" applyNumberFormat="1" applyFont="1" applyBorder="1" applyAlignment="1">
      <alignment horizontal="left" vertical="center"/>
    </xf>
    <xf numFmtId="9" fontId="21" fillId="0" borderId="22" xfId="0" applyNumberFormat="1" applyFont="1" applyBorder="1" applyAlignment="1">
      <alignment horizontal="left" vertical="center"/>
    </xf>
    <xf numFmtId="3" fontId="68" fillId="37" borderId="64" xfId="1" applyNumberFormat="1" applyFont="1" applyFill="1" applyBorder="1" applyAlignment="1">
      <alignment horizontal="left" vertical="center" wrapText="1"/>
    </xf>
    <xf numFmtId="3" fontId="68" fillId="37" borderId="60" xfId="1" applyNumberFormat="1" applyFont="1" applyFill="1" applyBorder="1" applyAlignment="1">
      <alignment horizontal="left" vertical="center" wrapText="1"/>
    </xf>
    <xf numFmtId="164" fontId="21" fillId="37" borderId="60" xfId="0" applyNumberFormat="1" applyFont="1" applyFill="1" applyBorder="1" applyAlignment="1">
      <alignment horizontal="left" vertical="center"/>
    </xf>
    <xf numFmtId="164" fontId="21" fillId="37" borderId="68" xfId="0" applyNumberFormat="1" applyFont="1" applyFill="1" applyBorder="1" applyAlignment="1">
      <alignment horizontal="left" vertical="center"/>
    </xf>
    <xf numFmtId="3" fontId="68" fillId="38" borderId="27" xfId="1" applyNumberFormat="1" applyFont="1" applyFill="1" applyBorder="1" applyAlignment="1">
      <alignment horizontal="left" vertical="center" wrapText="1"/>
    </xf>
    <xf numFmtId="3" fontId="68" fillId="38" borderId="22" xfId="1" applyNumberFormat="1" applyFont="1" applyFill="1" applyBorder="1" applyAlignment="1">
      <alignment horizontal="left" vertical="center" wrapText="1"/>
    </xf>
    <xf numFmtId="164" fontId="21" fillId="34" borderId="22" xfId="0" applyNumberFormat="1" applyFont="1" applyFill="1" applyBorder="1" applyAlignment="1">
      <alignment horizontal="left" vertical="center"/>
    </xf>
    <xf numFmtId="0" fontId="25" fillId="57" borderId="69" xfId="0" applyFont="1" applyFill="1" applyBorder="1" applyAlignment="1">
      <alignment horizontal="left" vertical="center"/>
    </xf>
    <xf numFmtId="0" fontId="27" fillId="55" borderId="60" xfId="0" applyFont="1" applyFill="1" applyBorder="1" applyAlignment="1">
      <alignment wrapText="1"/>
    </xf>
    <xf numFmtId="0" fontId="21" fillId="0" borderId="60" xfId="0" applyFont="1" applyBorder="1"/>
    <xf numFmtId="0" fontId="21" fillId="55" borderId="60" xfId="0" applyFont="1" applyFill="1" applyBorder="1"/>
    <xf numFmtId="0" fontId="21" fillId="55" borderId="64" xfId="0" applyFont="1" applyFill="1" applyBorder="1"/>
    <xf numFmtId="9" fontId="21" fillId="55" borderId="66" xfId="0" applyNumberFormat="1" applyFont="1" applyFill="1" applyBorder="1"/>
    <xf numFmtId="0" fontId="25" fillId="55" borderId="60" xfId="0" applyFont="1" applyFill="1" applyBorder="1"/>
    <xf numFmtId="9" fontId="21" fillId="0" borderId="68" xfId="0" applyNumberFormat="1" applyFont="1" applyBorder="1"/>
    <xf numFmtId="0" fontId="20" fillId="57" borderId="63" xfId="0" applyFont="1" applyFill="1" applyBorder="1" applyAlignment="1">
      <alignment wrapText="1"/>
    </xf>
    <xf numFmtId="9" fontId="20" fillId="57" borderId="70" xfId="0" applyNumberFormat="1" applyFont="1" applyFill="1" applyBorder="1" applyAlignment="1">
      <alignment wrapText="1"/>
    </xf>
    <xf numFmtId="1" fontId="21" fillId="0" borderId="22" xfId="0" applyNumberFormat="1" applyFont="1" applyBorder="1" applyAlignment="1">
      <alignment horizontal="left" vertical="center"/>
    </xf>
    <xf numFmtId="1" fontId="21" fillId="34" borderId="22" xfId="1" applyNumberFormat="1" applyFont="1" applyFill="1" applyBorder="1" applyAlignment="1">
      <alignment horizontal="left" vertical="center"/>
    </xf>
    <xf numFmtId="9" fontId="25" fillId="34" borderId="19" xfId="0" applyNumberFormat="1" applyFont="1" applyFill="1" applyBorder="1" applyAlignment="1">
      <alignment horizontal="left" vertical="center"/>
    </xf>
    <xf numFmtId="9" fontId="21" fillId="0" borderId="32" xfId="0" applyNumberFormat="1" applyFont="1" applyBorder="1" applyAlignment="1">
      <alignment horizontal="left" vertical="center"/>
    </xf>
    <xf numFmtId="0" fontId="21" fillId="0" borderId="57" xfId="0" applyFont="1" applyBorder="1" applyAlignment="1">
      <alignment horizontal="left" vertical="top" wrapText="1"/>
    </xf>
    <xf numFmtId="9" fontId="17" fillId="37" borderId="0" xfId="1" applyNumberFormat="1" applyFont="1" applyFill="1" applyAlignment="1">
      <alignment horizontal="left" vertical="center"/>
    </xf>
    <xf numFmtId="9" fontId="21" fillId="0" borderId="71" xfId="1" applyNumberFormat="1" applyFont="1" applyBorder="1" applyAlignment="1">
      <alignment horizontal="left" vertical="center"/>
    </xf>
    <xf numFmtId="9" fontId="21" fillId="37" borderId="72" xfId="1" applyNumberFormat="1" applyFont="1" applyFill="1" applyBorder="1" applyAlignment="1">
      <alignment horizontal="left" vertical="center"/>
    </xf>
    <xf numFmtId="0" fontId="22" fillId="35" borderId="73" xfId="0" applyFont="1" applyFill="1" applyBorder="1" applyAlignment="1">
      <alignment horizontal="left" vertical="center"/>
    </xf>
    <xf numFmtId="0" fontId="22" fillId="57" borderId="74" xfId="0" applyFont="1" applyFill="1" applyBorder="1" applyAlignment="1">
      <alignment horizontal="left" vertical="center"/>
    </xf>
    <xf numFmtId="9" fontId="24" fillId="37" borderId="0" xfId="0" applyNumberFormat="1" applyFont="1" applyFill="1" applyAlignment="1">
      <alignment horizontal="left" vertical="center"/>
    </xf>
    <xf numFmtId="9" fontId="23" fillId="34" borderId="71" xfId="0" applyNumberFormat="1" applyFont="1" applyFill="1" applyBorder="1" applyAlignment="1">
      <alignment horizontal="left" vertical="center"/>
    </xf>
    <xf numFmtId="9" fontId="23" fillId="37" borderId="72" xfId="0" applyNumberFormat="1" applyFont="1" applyFill="1" applyBorder="1" applyAlignment="1">
      <alignment horizontal="left" vertical="center"/>
    </xf>
    <xf numFmtId="0" fontId="25" fillId="35" borderId="75" xfId="0" applyFont="1" applyFill="1" applyBorder="1" applyAlignment="1">
      <alignment horizontal="left" vertical="center"/>
    </xf>
    <xf numFmtId="0" fontId="25" fillId="57" borderId="76" xfId="0" applyFont="1" applyFill="1" applyBorder="1" applyAlignment="1">
      <alignment horizontal="left" vertical="center"/>
    </xf>
    <xf numFmtId="9" fontId="21" fillId="55" borderId="78" xfId="0" applyNumberFormat="1" applyFont="1" applyFill="1" applyBorder="1"/>
    <xf numFmtId="0" fontId="25" fillId="57" borderId="79" xfId="0" applyFont="1" applyFill="1" applyBorder="1" applyAlignment="1">
      <alignment horizontal="left" vertical="center"/>
    </xf>
    <xf numFmtId="0" fontId="0" fillId="0" borderId="22" xfId="0" applyBorder="1"/>
    <xf numFmtId="0" fontId="25" fillId="57" borderId="77" xfId="0" applyFont="1" applyFill="1" applyBorder="1" applyAlignment="1">
      <alignment horizontal="left" vertical="center"/>
    </xf>
    <xf numFmtId="1" fontId="21" fillId="55" borderId="51" xfId="0" applyNumberFormat="1" applyFont="1" applyFill="1" applyBorder="1"/>
    <xf numFmtId="9" fontId="21" fillId="55" borderId="80" xfId="0" applyNumberFormat="1" applyFont="1" applyFill="1" applyBorder="1" applyAlignment="1">
      <alignment wrapText="1"/>
    </xf>
    <xf numFmtId="9" fontId="21" fillId="55" borderId="53" xfId="0" applyNumberFormat="1" applyFont="1" applyFill="1" applyBorder="1" applyAlignment="1">
      <alignment wrapText="1"/>
    </xf>
    <xf numFmtId="0" fontId="28" fillId="0" borderId="22" xfId="0" applyFont="1" applyBorder="1"/>
    <xf numFmtId="0" fontId="20" fillId="34" borderId="12" xfId="0" applyFont="1" applyFill="1" applyBorder="1" applyAlignment="1">
      <alignment horizontal="left" vertical="top" wrapText="1"/>
    </xf>
    <xf numFmtId="164" fontId="27" fillId="34" borderId="12" xfId="0" applyNumberFormat="1" applyFont="1" applyFill="1" applyBorder="1" applyAlignment="1">
      <alignment horizontal="left" vertical="center" wrapText="1"/>
    </xf>
    <xf numFmtId="164" fontId="27" fillId="34" borderId="22" xfId="0" applyNumberFormat="1" applyFont="1" applyFill="1" applyBorder="1" applyAlignment="1">
      <alignment horizontal="left" vertical="center" wrapText="1"/>
    </xf>
    <xf numFmtId="0" fontId="20" fillId="35" borderId="82" xfId="0" applyFont="1" applyFill="1" applyBorder="1" applyAlignment="1">
      <alignment horizontal="left" vertical="top" wrapText="1"/>
    </xf>
    <xf numFmtId="0" fontId="25" fillId="35" borderId="83" xfId="0" applyFont="1" applyFill="1" applyBorder="1" applyAlignment="1">
      <alignment horizontal="left" vertical="center"/>
    </xf>
    <xf numFmtId="0" fontId="22" fillId="35" borderId="84" xfId="0" applyFont="1" applyFill="1" applyBorder="1" applyAlignment="1">
      <alignment horizontal="left" vertical="center"/>
    </xf>
    <xf numFmtId="9" fontId="21" fillId="55" borderId="81" xfId="0" applyNumberFormat="1" applyFont="1" applyFill="1" applyBorder="1"/>
    <xf numFmtId="9" fontId="21" fillId="0" borderId="50" xfId="0" applyNumberFormat="1" applyFont="1" applyBorder="1" applyAlignment="1">
      <alignment wrapText="1"/>
    </xf>
    <xf numFmtId="3" fontId="21" fillId="0" borderId="78" xfId="0" applyNumberFormat="1" applyFont="1" applyBorder="1"/>
    <xf numFmtId="9" fontId="21" fillId="0" borderId="49" xfId="0" applyNumberFormat="1" applyFont="1" applyBorder="1" applyAlignment="1">
      <alignment wrapText="1"/>
    </xf>
    <xf numFmtId="164" fontId="25" fillId="0" borderId="0" xfId="0" applyNumberFormat="1" applyFont="1" applyAlignment="1">
      <alignment horizontal="left" vertical="center"/>
    </xf>
    <xf numFmtId="3" fontId="21" fillId="0" borderId="50" xfId="0" applyNumberFormat="1" applyFont="1" applyBorder="1" applyAlignment="1">
      <alignment wrapText="1"/>
    </xf>
    <xf numFmtId="164" fontId="21" fillId="0" borderId="50" xfId="0" applyNumberFormat="1" applyFont="1" applyBorder="1"/>
    <xf numFmtId="164" fontId="21" fillId="0" borderId="49" xfId="0" applyNumberFormat="1" applyFont="1" applyBorder="1"/>
    <xf numFmtId="0" fontId="21" fillId="37" borderId="12" xfId="0" applyFont="1" applyFill="1" applyBorder="1" applyAlignment="1">
      <alignment horizontal="left" vertical="top" wrapText="1"/>
    </xf>
    <xf numFmtId="3" fontId="21" fillId="34" borderId="13" xfId="1" applyNumberFormat="1" applyFont="1" applyFill="1" applyBorder="1" applyAlignment="1">
      <alignment horizontal="left" vertical="center"/>
    </xf>
    <xf numFmtId="3" fontId="21" fillId="34" borderId="12" xfId="1" applyNumberFormat="1" applyFont="1" applyFill="1" applyBorder="1" applyAlignment="1">
      <alignment horizontal="left" vertical="center"/>
    </xf>
    <xf numFmtId="0" fontId="21" fillId="37" borderId="16" xfId="0" applyFont="1" applyFill="1" applyBorder="1" applyAlignment="1">
      <alignment horizontal="left" vertical="top" wrapText="1"/>
    </xf>
    <xf numFmtId="3" fontId="21" fillId="34" borderId="23" xfId="0" applyNumberFormat="1" applyFont="1" applyFill="1" applyBorder="1" applyAlignment="1">
      <alignment horizontal="left" vertical="center"/>
    </xf>
    <xf numFmtId="0" fontId="21" fillId="55" borderId="62" xfId="0" applyFont="1" applyFill="1" applyBorder="1" applyAlignment="1">
      <alignment vertical="center"/>
    </xf>
    <xf numFmtId="9" fontId="21" fillId="34" borderId="16" xfId="0" applyNumberFormat="1" applyFont="1" applyFill="1" applyBorder="1" applyAlignment="1">
      <alignment horizontal="left" vertical="center" wrapText="1"/>
    </xf>
    <xf numFmtId="9" fontId="21" fillId="37" borderId="85" xfId="0" applyNumberFormat="1" applyFont="1" applyFill="1" applyBorder="1" applyAlignment="1">
      <alignment horizontal="left" vertical="center" wrapText="1"/>
    </xf>
    <xf numFmtId="0" fontId="20" fillId="34" borderId="24" xfId="0" applyFont="1" applyFill="1" applyBorder="1" applyAlignment="1">
      <alignment horizontal="left" vertical="top" wrapText="1"/>
    </xf>
    <xf numFmtId="0" fontId="20" fillId="34" borderId="38" xfId="0" applyFont="1" applyFill="1" applyBorder="1" applyAlignment="1">
      <alignment horizontal="left" vertical="top" wrapText="1"/>
    </xf>
    <xf numFmtId="9" fontId="21" fillId="34" borderId="16" xfId="0" applyNumberFormat="1" applyFont="1" applyFill="1" applyBorder="1" applyAlignment="1">
      <alignment horizontal="left" vertical="center"/>
    </xf>
    <xf numFmtId="9" fontId="21" fillId="34" borderId="32" xfId="0" applyNumberFormat="1" applyFont="1" applyFill="1" applyBorder="1" applyAlignment="1">
      <alignment horizontal="left" vertical="center"/>
    </xf>
    <xf numFmtId="0" fontId="19" fillId="33" borderId="10" xfId="0" applyFont="1" applyFill="1" applyBorder="1" applyAlignment="1">
      <alignment horizontal="center" vertical="center" wrapText="1"/>
    </xf>
    <xf numFmtId="0" fontId="21" fillId="0" borderId="12" xfId="0" applyFont="1" applyBorder="1" applyAlignment="1">
      <alignment horizontal="left" vertical="top" wrapText="1"/>
    </xf>
    <xf numFmtId="0" fontId="21" fillId="0" borderId="89" xfId="0" applyFont="1" applyBorder="1" applyAlignment="1">
      <alignment horizontal="left" vertical="center" wrapText="1"/>
    </xf>
    <xf numFmtId="0" fontId="0" fillId="0" borderId="20" xfId="0" applyBorder="1" applyAlignment="1">
      <alignment vertical="top" wrapText="1"/>
    </xf>
    <xf numFmtId="0" fontId="26" fillId="0" borderId="20" xfId="0" applyFont="1" applyBorder="1" applyAlignment="1">
      <alignment horizontal="left" vertical="center"/>
    </xf>
    <xf numFmtId="0" fontId="20" fillId="0" borderId="90" xfId="0" applyFont="1" applyBorder="1" applyAlignment="1">
      <alignment horizontal="left" vertical="top" wrapText="1"/>
    </xf>
    <xf numFmtId="0" fontId="20" fillId="35" borderId="58" xfId="0" applyFont="1" applyFill="1" applyBorder="1" applyAlignment="1">
      <alignment horizontal="left" vertical="top" wrapText="1"/>
    </xf>
    <xf numFmtId="0" fontId="20" fillId="35" borderId="92" xfId="0" applyFont="1" applyFill="1" applyBorder="1" applyAlignment="1">
      <alignment horizontal="left" vertical="top" wrapText="1"/>
    </xf>
    <xf numFmtId="0" fontId="20" fillId="35" borderId="93" xfId="0" applyFont="1" applyFill="1" applyBorder="1" applyAlignment="1">
      <alignment horizontal="left" vertical="top" wrapText="1"/>
    </xf>
    <xf numFmtId="0" fontId="20" fillId="35" borderId="80" xfId="0" applyFont="1" applyFill="1" applyBorder="1" applyAlignment="1">
      <alignment horizontal="left" vertical="top" wrapText="1"/>
    </xf>
    <xf numFmtId="0" fontId="20" fillId="35" borderId="84" xfId="0" applyFont="1" applyFill="1" applyBorder="1" applyAlignment="1">
      <alignment horizontal="left" vertical="top" wrapText="1"/>
    </xf>
    <xf numFmtId="0" fontId="21" fillId="0" borderId="94" xfId="0" applyFont="1" applyBorder="1" applyAlignment="1">
      <alignment horizontal="left" vertical="top" wrapText="1"/>
    </xf>
    <xf numFmtId="0" fontId="20" fillId="35" borderId="77" xfId="0" applyFont="1" applyFill="1" applyBorder="1" applyAlignment="1">
      <alignment horizontal="left" vertical="top" wrapText="1"/>
    </xf>
    <xf numFmtId="0" fontId="20" fillId="35" borderId="95" xfId="0" applyFont="1" applyFill="1" applyBorder="1" applyAlignment="1">
      <alignment horizontal="left" vertical="top" wrapText="1"/>
    </xf>
    <xf numFmtId="0" fontId="0" fillId="0" borderId="0" xfId="0" applyAlignment="1">
      <alignment wrapText="1"/>
    </xf>
    <xf numFmtId="0" fontId="0" fillId="0" borderId="0" xfId="0" applyAlignment="1">
      <alignment horizontal="left"/>
    </xf>
    <xf numFmtId="0" fontId="21" fillId="0" borderId="9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1" xfId="0" applyFont="1" applyBorder="1" applyAlignment="1">
      <alignment horizontal="left" vertical="center" wrapText="1"/>
    </xf>
    <xf numFmtId="0" fontId="21" fillId="0" borderId="28" xfId="0" applyFont="1" applyBorder="1" applyAlignment="1">
      <alignment horizontal="left" vertical="center" wrapText="1"/>
    </xf>
    <xf numFmtId="1" fontId="21" fillId="0" borderId="22" xfId="0" applyNumberFormat="1" applyFont="1" applyBorder="1" applyAlignment="1">
      <alignment horizontal="left" vertical="center" wrapText="1"/>
    </xf>
    <xf numFmtId="9" fontId="21" fillId="0" borderId="32" xfId="0" applyNumberFormat="1" applyFont="1" applyBorder="1" applyAlignment="1">
      <alignment horizontal="left" vertical="center" wrapText="1"/>
    </xf>
    <xf numFmtId="9" fontId="21" fillId="0" borderId="22" xfId="0" applyNumberFormat="1" applyFont="1" applyBorder="1" applyAlignment="1">
      <alignment horizontal="left" vertical="center" wrapText="1"/>
    </xf>
    <xf numFmtId="9" fontId="21" fillId="0" borderId="28" xfId="0" applyNumberFormat="1" applyFont="1" applyBorder="1" applyAlignment="1">
      <alignment horizontal="left" vertical="center" wrapText="1"/>
    </xf>
    <xf numFmtId="0" fontId="23" fillId="0" borderId="22" xfId="0" applyFont="1" applyBorder="1" applyAlignment="1">
      <alignment horizontal="left" vertical="center" wrapText="1"/>
    </xf>
    <xf numFmtId="3" fontId="21" fillId="0" borderId="22" xfId="0" applyNumberFormat="1" applyFont="1" applyBorder="1" applyAlignment="1">
      <alignment horizontal="left" vertical="center" wrapText="1"/>
    </xf>
    <xf numFmtId="3" fontId="23" fillId="0" borderId="22" xfId="0" applyNumberFormat="1" applyFont="1" applyBorder="1" applyAlignment="1">
      <alignment horizontal="left" vertical="center" wrapText="1"/>
    </xf>
    <xf numFmtId="0" fontId="20" fillId="34" borderId="12" xfId="0" applyFont="1" applyFill="1" applyBorder="1" applyAlignment="1">
      <alignment horizontal="left" vertical="center" wrapText="1"/>
    </xf>
    <xf numFmtId="1" fontId="21" fillId="34" borderId="22" xfId="0" applyNumberFormat="1" applyFont="1" applyFill="1" applyBorder="1" applyAlignment="1">
      <alignment horizontal="left" vertical="center" wrapText="1"/>
    </xf>
    <xf numFmtId="0" fontId="20" fillId="35" borderId="97" xfId="0" applyFont="1" applyFill="1" applyBorder="1" applyAlignment="1">
      <alignment horizontal="left" vertical="top" wrapText="1"/>
    </xf>
    <xf numFmtId="0" fontId="21" fillId="0" borderId="25" xfId="0" applyFont="1" applyBorder="1" applyAlignment="1">
      <alignment horizontal="left" vertical="center" wrapText="1"/>
    </xf>
    <xf numFmtId="1" fontId="21" fillId="0" borderId="12" xfId="0" applyNumberFormat="1" applyFont="1" applyBorder="1" applyAlignment="1">
      <alignment horizontal="left" vertical="center" wrapText="1"/>
    </xf>
    <xf numFmtId="9" fontId="21" fillId="0" borderId="16" xfId="0" applyNumberFormat="1" applyFont="1" applyBorder="1" applyAlignment="1">
      <alignment horizontal="left" vertical="center" wrapText="1"/>
    </xf>
    <xf numFmtId="9" fontId="20" fillId="34" borderId="90" xfId="0" applyNumberFormat="1" applyFont="1" applyFill="1" applyBorder="1" applyAlignment="1">
      <alignment horizontal="left" vertical="center" wrapText="1"/>
    </xf>
    <xf numFmtId="9" fontId="0" fillId="34" borderId="91" xfId="0" applyNumberFormat="1" applyFill="1" applyBorder="1" applyAlignment="1">
      <alignment horizontal="left" vertical="center"/>
    </xf>
    <xf numFmtId="1" fontId="20" fillId="35" borderId="25" xfId="0" applyNumberFormat="1" applyFont="1" applyFill="1" applyBorder="1" applyAlignment="1">
      <alignment horizontal="left" vertical="top" wrapText="1"/>
    </xf>
    <xf numFmtId="9" fontId="20" fillId="35" borderId="18" xfId="0" applyNumberFormat="1" applyFont="1" applyFill="1" applyBorder="1" applyAlignment="1">
      <alignment horizontal="left" vertical="top" wrapText="1"/>
    </xf>
    <xf numFmtId="0" fontId="71" fillId="56" borderId="48" xfId="0" applyFont="1" applyFill="1" applyBorder="1" applyAlignment="1">
      <alignment horizontal="left" vertical="center" wrapText="1"/>
    </xf>
    <xf numFmtId="3" fontId="21" fillId="55" borderId="50" xfId="0" applyNumberFormat="1" applyFont="1" applyFill="1" applyBorder="1"/>
    <xf numFmtId="0" fontId="22" fillId="57" borderId="79" xfId="0" applyFont="1" applyFill="1" applyBorder="1"/>
    <xf numFmtId="9" fontId="21" fillId="0" borderId="49" xfId="0" applyNumberFormat="1" applyFont="1" applyBorder="1"/>
    <xf numFmtId="9" fontId="17" fillId="0" borderId="52" xfId="1" applyNumberFormat="1" applyFont="1" applyBorder="1" applyAlignment="1">
      <alignment horizontal="left" vertical="center"/>
    </xf>
    <xf numFmtId="0" fontId="22" fillId="57" borderId="48" xfId="0" applyFont="1" applyFill="1" applyBorder="1" applyAlignment="1">
      <alignment horizontal="left" vertical="center"/>
    </xf>
    <xf numFmtId="0" fontId="22" fillId="57" borderId="78" xfId="0" applyFont="1" applyFill="1" applyBorder="1" applyAlignment="1">
      <alignment horizontal="left" vertical="center"/>
    </xf>
    <xf numFmtId="3" fontId="69" fillId="55" borderId="50" xfId="0" applyNumberFormat="1" applyFont="1" applyFill="1" applyBorder="1"/>
    <xf numFmtId="3" fontId="21" fillId="55" borderId="78" xfId="0" applyNumberFormat="1" applyFont="1" applyFill="1" applyBorder="1"/>
    <xf numFmtId="9" fontId="23" fillId="55" borderId="78" xfId="0" applyNumberFormat="1" applyFont="1" applyFill="1" applyBorder="1"/>
    <xf numFmtId="3" fontId="21" fillId="55" borderId="101" xfId="0" applyNumberFormat="1" applyFont="1" applyFill="1" applyBorder="1"/>
    <xf numFmtId="3" fontId="20" fillId="55" borderId="102" xfId="0" applyNumberFormat="1" applyFont="1" applyFill="1" applyBorder="1"/>
    <xf numFmtId="0" fontId="25" fillId="57" borderId="96" xfId="0" applyFont="1" applyFill="1" applyBorder="1" applyAlignment="1">
      <alignment horizontal="left" vertical="center"/>
    </xf>
    <xf numFmtId="0" fontId="27" fillId="0" borderId="50" xfId="0" applyFont="1" applyBorder="1" applyAlignment="1">
      <alignment wrapText="1"/>
    </xf>
    <xf numFmtId="1" fontId="21" fillId="0" borderId="50" xfId="0" applyNumberFormat="1" applyFont="1" applyBorder="1"/>
    <xf numFmtId="1" fontId="21" fillId="0" borderId="78" xfId="0" applyNumberFormat="1" applyFont="1" applyBorder="1"/>
    <xf numFmtId="0" fontId="25" fillId="0" borderId="50" xfId="0" applyFont="1" applyBorder="1"/>
    <xf numFmtId="3" fontId="21" fillId="0" borderId="78" xfId="0" applyNumberFormat="1" applyFont="1" applyBorder="1" applyAlignment="1">
      <alignment vertical="center"/>
    </xf>
    <xf numFmtId="0" fontId="25" fillId="0" borderId="78" xfId="0" applyFont="1" applyBorder="1"/>
    <xf numFmtId="1" fontId="20" fillId="57" borderId="78" xfId="0" applyNumberFormat="1" applyFont="1" applyFill="1" applyBorder="1" applyAlignment="1">
      <alignment wrapText="1"/>
    </xf>
    <xf numFmtId="9" fontId="20" fillId="57" borderId="50" xfId="0" applyNumberFormat="1" applyFont="1" applyFill="1" applyBorder="1" applyAlignment="1">
      <alignment wrapText="1"/>
    </xf>
    <xf numFmtId="1" fontId="20" fillId="57" borderId="79" xfId="0" applyNumberFormat="1" applyFont="1" applyFill="1" applyBorder="1" applyAlignment="1">
      <alignment wrapText="1"/>
    </xf>
    <xf numFmtId="9" fontId="20" fillId="57" borderId="49" xfId="0" applyNumberFormat="1" applyFont="1" applyFill="1" applyBorder="1" applyAlignment="1">
      <alignment wrapText="1"/>
    </xf>
    <xf numFmtId="9" fontId="75" fillId="0" borderId="23" xfId="0" applyNumberFormat="1" applyFont="1" applyBorder="1" applyAlignment="1">
      <alignment horizontal="left" vertical="center"/>
    </xf>
    <xf numFmtId="9" fontId="69" fillId="0" borderId="18" xfId="1" applyNumberFormat="1" applyFont="1" applyBorder="1" applyAlignment="1">
      <alignment horizontal="left" vertical="center"/>
    </xf>
    <xf numFmtId="165" fontId="21" fillId="34" borderId="32" xfId="0" applyNumberFormat="1" applyFont="1" applyFill="1" applyBorder="1" applyAlignment="1">
      <alignment horizontal="left" vertical="center" wrapText="1"/>
    </xf>
    <xf numFmtId="0" fontId="21" fillId="34" borderId="22" xfId="0" applyFont="1" applyFill="1" applyBorder="1" applyAlignment="1">
      <alignment horizontal="left" vertical="center" wrapText="1"/>
    </xf>
    <xf numFmtId="0" fontId="21" fillId="34" borderId="12" xfId="0" applyFont="1" applyFill="1" applyBorder="1" applyAlignment="1">
      <alignment horizontal="left" vertical="top" wrapText="1"/>
    </xf>
    <xf numFmtId="0" fontId="12" fillId="0" borderId="0" xfId="0" applyFont="1" applyAlignment="1">
      <alignment horizontal="left" vertical="center"/>
    </xf>
    <xf numFmtId="164" fontId="0" fillId="0" borderId="0" xfId="0" applyNumberFormat="1" applyAlignment="1">
      <alignment horizontal="left" vertical="center"/>
    </xf>
    <xf numFmtId="1" fontId="21" fillId="0" borderId="23" xfId="0" applyNumberFormat="1" applyFont="1" applyBorder="1" applyAlignment="1">
      <alignment horizontal="left" vertical="center" wrapText="1"/>
    </xf>
    <xf numFmtId="9" fontId="28" fillId="0" borderId="0" xfId="0" applyNumberFormat="1" applyFont="1"/>
    <xf numFmtId="165" fontId="21" fillId="34" borderId="16" xfId="0" applyNumberFormat="1" applyFont="1" applyFill="1" applyBorder="1" applyAlignment="1">
      <alignment horizontal="left" vertical="center" wrapText="1"/>
    </xf>
    <xf numFmtId="165" fontId="76" fillId="61" borderId="16" xfId="0" applyNumberFormat="1" applyFont="1" applyFill="1" applyBorder="1" applyAlignment="1">
      <alignment horizontal="left" vertical="center" wrapText="1"/>
    </xf>
    <xf numFmtId="9" fontId="23" fillId="34" borderId="26" xfId="0" applyNumberFormat="1" applyFont="1" applyFill="1" applyBorder="1" applyAlignment="1">
      <alignment horizontal="left" vertical="center" wrapText="1"/>
    </xf>
    <xf numFmtId="9" fontId="23" fillId="0" borderId="21" xfId="0" applyNumberFormat="1" applyFont="1" applyBorder="1" applyAlignment="1">
      <alignment horizontal="left" vertical="center" wrapText="1"/>
    </xf>
    <xf numFmtId="9" fontId="23" fillId="0" borderId="23" xfId="0" applyNumberFormat="1" applyFont="1" applyBorder="1" applyAlignment="1">
      <alignment horizontal="left" vertical="center" wrapText="1"/>
    </xf>
    <xf numFmtId="0" fontId="0" fillId="0" borderId="0" xfId="0" applyAlignment="1">
      <alignment horizontal="left" vertical="top" wrapText="1"/>
    </xf>
    <xf numFmtId="166" fontId="21" fillId="0" borderId="98" xfId="0" applyNumberFormat="1" applyFont="1" applyBorder="1" applyAlignment="1">
      <alignment horizontal="left" vertical="center"/>
    </xf>
    <xf numFmtId="0" fontId="20" fillId="34" borderId="104" xfId="0" applyFont="1" applyFill="1" applyBorder="1" applyAlignment="1">
      <alignment horizontal="left" vertical="top" wrapText="1"/>
    </xf>
    <xf numFmtId="0" fontId="16" fillId="0" borderId="10" xfId="0" applyFont="1" applyBorder="1" applyAlignment="1">
      <alignment vertical="top" wrapText="1"/>
    </xf>
    <xf numFmtId="0" fontId="0" fillId="0" borderId="12" xfId="0" applyBorder="1" applyAlignment="1">
      <alignment wrapText="1"/>
    </xf>
    <xf numFmtId="0" fontId="77" fillId="0" borderId="12" xfId="0" applyFont="1" applyBorder="1" applyAlignment="1">
      <alignment vertical="top" wrapText="1"/>
    </xf>
    <xf numFmtId="0" fontId="16" fillId="0" borderId="12" xfId="0" applyFont="1" applyBorder="1" applyAlignment="1">
      <alignment vertical="top" wrapText="1"/>
    </xf>
    <xf numFmtId="0" fontId="72" fillId="0" borderId="12" xfId="0" applyFont="1" applyBorder="1" applyAlignment="1">
      <alignment horizontal="left" vertical="center" wrapText="1"/>
    </xf>
    <xf numFmtId="0" fontId="0" fillId="34" borderId="12" xfId="0" applyFill="1" applyBorder="1" applyAlignment="1">
      <alignment wrapText="1"/>
    </xf>
    <xf numFmtId="0" fontId="73" fillId="0" borderId="12" xfId="361" applyBorder="1" applyAlignment="1">
      <alignment vertical="center" wrapText="1"/>
    </xf>
    <xf numFmtId="0" fontId="72" fillId="34" borderId="12" xfId="0" applyFont="1" applyFill="1" applyBorder="1" applyAlignment="1">
      <alignment horizontal="left" vertical="center" wrapText="1"/>
    </xf>
    <xf numFmtId="0" fontId="0" fillId="0" borderId="12" xfId="0" applyBorder="1" applyAlignment="1">
      <alignment vertical="center" wrapText="1"/>
    </xf>
    <xf numFmtId="0" fontId="14" fillId="0" borderId="12" xfId="0" applyFont="1" applyBorder="1" applyAlignment="1">
      <alignment wrapText="1"/>
    </xf>
    <xf numFmtId="0" fontId="78" fillId="0" borderId="0" xfId="0" applyFont="1"/>
    <xf numFmtId="0" fontId="78" fillId="34" borderId="0" xfId="0" applyFont="1" applyFill="1"/>
    <xf numFmtId="0" fontId="79" fillId="58" borderId="106" xfId="229" applyFont="1" applyFill="1" applyBorder="1"/>
    <xf numFmtId="0" fontId="79" fillId="58" borderId="105" xfId="229" applyFont="1" applyFill="1" applyBorder="1"/>
    <xf numFmtId="0" fontId="79" fillId="58" borderId="107" xfId="229" applyFont="1" applyFill="1" applyBorder="1"/>
    <xf numFmtId="0" fontId="78" fillId="34" borderId="106" xfId="0" applyFont="1" applyFill="1" applyBorder="1"/>
    <xf numFmtId="0" fontId="78" fillId="34" borderId="105" xfId="0" applyFont="1" applyFill="1" applyBorder="1"/>
    <xf numFmtId="0" fontId="78" fillId="34" borderId="105" xfId="0" applyFont="1" applyFill="1" applyBorder="1" applyAlignment="1">
      <alignment wrapText="1"/>
    </xf>
    <xf numFmtId="0" fontId="78" fillId="34" borderId="107" xfId="0" applyFont="1" applyFill="1" applyBorder="1"/>
    <xf numFmtId="0" fontId="78" fillId="34" borderId="107" xfId="0" applyFont="1" applyFill="1" applyBorder="1" applyAlignment="1">
      <alignment wrapText="1"/>
    </xf>
    <xf numFmtId="0" fontId="80" fillId="34" borderId="106" xfId="0" applyFont="1" applyFill="1" applyBorder="1"/>
    <xf numFmtId="166" fontId="21" fillId="34" borderId="98" xfId="0" applyNumberFormat="1" applyFont="1" applyFill="1" applyBorder="1" applyAlignment="1">
      <alignment horizontal="left" vertical="center"/>
    </xf>
    <xf numFmtId="3" fontId="21" fillId="34" borderId="22" xfId="0" applyNumberFormat="1" applyFont="1" applyFill="1" applyBorder="1" applyAlignment="1">
      <alignment horizontal="left" vertical="center" wrapText="1"/>
    </xf>
    <xf numFmtId="3" fontId="23" fillId="34" borderId="22" xfId="0" applyNumberFormat="1" applyFont="1" applyFill="1" applyBorder="1" applyAlignment="1">
      <alignment horizontal="left" vertical="center" wrapText="1"/>
    </xf>
    <xf numFmtId="1" fontId="20" fillId="34" borderId="104" xfId="0" applyNumberFormat="1" applyFont="1" applyFill="1" applyBorder="1" applyAlignment="1">
      <alignment horizontal="left" vertical="center" wrapText="1"/>
    </xf>
    <xf numFmtId="1" fontId="20" fillId="34" borderId="103" xfId="0" applyNumberFormat="1" applyFont="1" applyFill="1" applyBorder="1" applyAlignment="1">
      <alignment horizontal="left" vertical="center" wrapText="1"/>
    </xf>
    <xf numFmtId="1" fontId="21" fillId="0" borderId="94" xfId="0" applyNumberFormat="1" applyFont="1" applyBorder="1" applyAlignment="1">
      <alignment horizontal="left" vertical="center" wrapText="1"/>
    </xf>
    <xf numFmtId="0" fontId="20" fillId="34" borderId="108" xfId="0" applyFont="1" applyFill="1" applyBorder="1" applyAlignment="1">
      <alignment horizontal="left" vertical="top" wrapText="1"/>
    </xf>
    <xf numFmtId="0" fontId="20" fillId="34" borderId="108" xfId="0" applyFont="1" applyFill="1" applyBorder="1" applyAlignment="1">
      <alignment horizontal="left" vertical="center" wrapText="1"/>
    </xf>
    <xf numFmtId="1" fontId="21" fillId="34" borderId="12" xfId="0" applyNumberFormat="1" applyFont="1" applyFill="1" applyBorder="1" applyAlignment="1">
      <alignment horizontal="left" vertical="center" wrapText="1"/>
    </xf>
    <xf numFmtId="0" fontId="20" fillId="34" borderId="32" xfId="0" applyFont="1" applyFill="1" applyBorder="1" applyAlignment="1">
      <alignment horizontal="left" vertical="top" wrapText="1"/>
    </xf>
    <xf numFmtId="0" fontId="20" fillId="34" borderId="29" xfId="0" applyFont="1" applyFill="1" applyBorder="1" applyAlignment="1">
      <alignment horizontal="left" vertical="center" wrapText="1"/>
    </xf>
    <xf numFmtId="0" fontId="21" fillId="0" borderId="94" xfId="0" applyFont="1" applyBorder="1" applyAlignment="1">
      <alignment horizontal="left" vertical="center" wrapText="1"/>
    </xf>
    <xf numFmtId="0" fontId="0" fillId="34" borderId="0" xfId="0" applyFill="1" applyAlignment="1">
      <alignment horizontal="left"/>
    </xf>
    <xf numFmtId="0" fontId="0" fillId="0" borderId="13" xfId="0" applyBorder="1" applyAlignment="1">
      <alignment horizontal="left"/>
    </xf>
    <xf numFmtId="0" fontId="20" fillId="35" borderId="109" xfId="0" applyFont="1" applyFill="1" applyBorder="1" applyAlignment="1">
      <alignment horizontal="left" vertical="top" wrapText="1"/>
    </xf>
    <xf numFmtId="0" fontId="23" fillId="0" borderId="12" xfId="0" applyFont="1" applyBorder="1" applyAlignment="1">
      <alignment horizontal="left" vertical="center" wrapText="1"/>
    </xf>
    <xf numFmtId="0" fontId="20" fillId="35" borderId="110" xfId="0" applyFont="1" applyFill="1" applyBorder="1" applyAlignment="1">
      <alignment horizontal="left" vertical="top" wrapText="1"/>
    </xf>
    <xf numFmtId="0" fontId="0" fillId="34" borderId="13" xfId="0" applyFill="1" applyBorder="1" applyAlignment="1">
      <alignment horizontal="left"/>
    </xf>
    <xf numFmtId="3" fontId="21" fillId="34" borderId="12" xfId="0" applyNumberFormat="1" applyFont="1" applyFill="1" applyBorder="1" applyAlignment="1">
      <alignment horizontal="left" vertical="center" wrapText="1"/>
    </xf>
    <xf numFmtId="0" fontId="20" fillId="34" borderId="88" xfId="0" applyFont="1" applyFill="1" applyBorder="1" applyAlignment="1">
      <alignment horizontal="left" vertical="center" wrapText="1"/>
    </xf>
    <xf numFmtId="1" fontId="21" fillId="34" borderId="88" xfId="0" applyNumberFormat="1" applyFont="1" applyFill="1" applyBorder="1" applyAlignment="1">
      <alignment horizontal="left" vertical="center" wrapText="1"/>
    </xf>
    <xf numFmtId="0" fontId="21" fillId="0" borderId="111" xfId="0" applyFont="1" applyBorder="1" applyAlignment="1">
      <alignment horizontal="left" vertical="center" wrapText="1"/>
    </xf>
    <xf numFmtId="0" fontId="20" fillId="34" borderId="112" xfId="0" applyFont="1" applyFill="1" applyBorder="1" applyAlignment="1">
      <alignment horizontal="left" vertical="center" wrapText="1"/>
    </xf>
    <xf numFmtId="9" fontId="23" fillId="34" borderId="23" xfId="0" applyNumberFormat="1" applyFont="1" applyFill="1" applyBorder="1" applyAlignment="1">
      <alignment horizontal="left" vertical="center" wrapText="1"/>
    </xf>
    <xf numFmtId="1" fontId="21" fillId="0" borderId="114" xfId="0" applyNumberFormat="1" applyFont="1" applyBorder="1" applyAlignment="1">
      <alignment horizontal="left" vertical="center" wrapText="1"/>
    </xf>
    <xf numFmtId="1" fontId="20" fillId="35" borderId="113" xfId="0" applyNumberFormat="1" applyFont="1" applyFill="1" applyBorder="1" applyAlignment="1">
      <alignment horizontal="left" vertical="top" wrapText="1"/>
    </xf>
    <xf numFmtId="3" fontId="21" fillId="63" borderId="78" xfId="0" applyNumberFormat="1" applyFont="1" applyFill="1" applyBorder="1"/>
    <xf numFmtId="3" fontId="21" fillId="62" borderId="63" xfId="1" applyNumberFormat="1" applyFont="1" applyFill="1" applyBorder="1" applyAlignment="1">
      <alignment horizontal="left" vertical="center"/>
    </xf>
    <xf numFmtId="3" fontId="21" fillId="62" borderId="24" xfId="1" applyNumberFormat="1" applyFont="1" applyFill="1" applyBorder="1" applyAlignment="1">
      <alignment horizontal="left" vertical="center"/>
    </xf>
    <xf numFmtId="0" fontId="21" fillId="62" borderId="24" xfId="0" applyFont="1" applyFill="1" applyBorder="1" applyAlignment="1">
      <alignment horizontal="left" vertical="top" wrapText="1"/>
    </xf>
    <xf numFmtId="3" fontId="21" fillId="62" borderId="25" xfId="1" applyNumberFormat="1" applyFont="1" applyFill="1" applyBorder="1" applyAlignment="1">
      <alignment horizontal="left" vertical="center"/>
    </xf>
    <xf numFmtId="0" fontId="0" fillId="0" borderId="98" xfId="0" applyBorder="1" applyAlignment="1">
      <alignment wrapText="1"/>
    </xf>
    <xf numFmtId="0" fontId="12" fillId="59" borderId="99" xfId="0" applyFont="1" applyFill="1" applyBorder="1" applyAlignment="1">
      <alignment horizontal="center" vertical="center"/>
    </xf>
    <xf numFmtId="0" fontId="12" fillId="59" borderId="100" xfId="0" applyFont="1" applyFill="1" applyBorder="1" applyAlignment="1">
      <alignment horizontal="center" vertical="center"/>
    </xf>
    <xf numFmtId="0" fontId="12" fillId="60" borderId="99" xfId="0" applyFont="1" applyFill="1" applyBorder="1" applyAlignment="1">
      <alignment horizontal="center" vertical="center"/>
    </xf>
    <xf numFmtId="0" fontId="12" fillId="60" borderId="100" xfId="0" applyFont="1" applyFill="1" applyBorder="1" applyAlignment="1">
      <alignment horizontal="center" vertical="center"/>
    </xf>
    <xf numFmtId="0" fontId="74" fillId="61" borderId="99" xfId="0" applyFont="1" applyFill="1" applyBorder="1" applyAlignment="1">
      <alignment horizontal="center" vertical="center"/>
    </xf>
    <xf numFmtId="0" fontId="74" fillId="61" borderId="100" xfId="0" applyFont="1" applyFill="1" applyBorder="1" applyAlignment="1">
      <alignment horizontal="center" vertical="center"/>
    </xf>
    <xf numFmtId="0" fontId="16" fillId="0" borderId="0" xfId="0" applyFont="1" applyAlignment="1">
      <alignment vertical="top" wrapText="1"/>
    </xf>
    <xf numFmtId="0" fontId="0" fillId="0" borderId="0" xfId="0"/>
    <xf numFmtId="0" fontId="19" fillId="33" borderId="33" xfId="0" applyFont="1" applyFill="1" applyBorder="1" applyAlignment="1">
      <alignment horizontal="center" vertical="center" wrapText="1"/>
    </xf>
    <xf numFmtId="0" fontId="19" fillId="33" borderId="87" xfId="0" applyFont="1" applyFill="1" applyBorder="1" applyAlignment="1">
      <alignment horizontal="center" vertical="center" wrapText="1"/>
    </xf>
    <xf numFmtId="0" fontId="19" fillId="33" borderId="86" xfId="0" applyFont="1" applyFill="1" applyBorder="1" applyAlignment="1">
      <alignment horizontal="center" vertical="center" wrapText="1"/>
    </xf>
    <xf numFmtId="0" fontId="0" fillId="0" borderId="87" xfId="0" applyBorder="1" applyAlignment="1">
      <alignment horizontal="center" vertical="center" wrapText="1"/>
    </xf>
    <xf numFmtId="9" fontId="21" fillId="34" borderId="98" xfId="0" applyNumberFormat="1" applyFont="1" applyFill="1" applyBorder="1" applyAlignment="1">
      <alignment horizontal="left" vertical="center" wrapText="1"/>
    </xf>
    <xf numFmtId="0" fontId="20" fillId="35" borderId="115" xfId="0" applyFont="1" applyFill="1" applyBorder="1" applyAlignment="1">
      <alignment horizontal="left" vertical="top" wrapText="1"/>
    </xf>
    <xf numFmtId="0" fontId="21" fillId="34" borderId="16" xfId="0" applyFont="1" applyFill="1" applyBorder="1" applyAlignment="1">
      <alignment horizontal="left" vertical="top" wrapText="1"/>
    </xf>
    <xf numFmtId="9" fontId="21" fillId="64" borderId="12" xfId="0" applyNumberFormat="1" applyFont="1" applyFill="1" applyBorder="1" applyAlignment="1">
      <alignment horizontal="left" vertical="center" wrapText="1"/>
    </xf>
  </cellXfs>
  <cellStyles count="363">
    <cellStyle name="%" xfId="313" xr:uid="{B6C25F10-3222-4A8A-A8C1-2CF98A331BDD}"/>
    <cellStyle name="20% - Accent1 10" xfId="274" xr:uid="{641384E5-5E27-41EE-9F1C-1F5A1C776914}"/>
    <cellStyle name="20% - Accent1 11" xfId="354" xr:uid="{1CBAA0CA-3F62-4472-AC05-5A764B391AFA}"/>
    <cellStyle name="20% - Accent1 2" xfId="15" xr:uid="{6457CD69-DC69-4557-9621-66AFEB8205F1}"/>
    <cellStyle name="20% - Accent1 2 2" xfId="16" xr:uid="{7DF89639-1EA2-4255-9831-738AFF17AF5C}"/>
    <cellStyle name="20% - Accent1 2 2 2" xfId="17" xr:uid="{6E1AFC73-9D6C-4FB2-A1AA-B08F5FCAF2D5}"/>
    <cellStyle name="20% - Accent1 2 3" xfId="18" xr:uid="{F12D2B65-8F7F-48C0-8372-B8181B95D599}"/>
    <cellStyle name="20% - Accent1 2 3 2" xfId="19" xr:uid="{43ACA215-0927-4829-B4D3-5BAA04262B2D}"/>
    <cellStyle name="20% - Accent1 2 4" xfId="20" xr:uid="{A52A8211-69DC-4C53-878D-DA1B40D906FF}"/>
    <cellStyle name="20% - Accent1 2_RAW DATA clinical_staff" xfId="21" xr:uid="{00F31822-D360-4CBC-B43B-0C03BA8AA2F2}"/>
    <cellStyle name="20% - Accent1 3" xfId="22" xr:uid="{FF7692A7-AF11-4898-9790-642A3C6358FE}"/>
    <cellStyle name="20% - Accent1 4" xfId="23" xr:uid="{CA99A3BA-ABF6-4654-B83C-67DAE073FB27}"/>
    <cellStyle name="20% - Accent1 5" xfId="24" xr:uid="{11B61FC6-100E-4A25-BF31-5992B18F8465}"/>
    <cellStyle name="20% - Accent1 6" xfId="25" xr:uid="{441A6A48-BC1C-4667-B63D-9D0CC2C21F3F}"/>
    <cellStyle name="20% - Accent1 7" xfId="26" xr:uid="{445CB44A-F39E-4178-8C7C-A7D967BF6FA1}"/>
    <cellStyle name="20% - Accent1 8" xfId="27" xr:uid="{F9A97FBB-6B48-4328-B8AC-C0A9F3629F44}"/>
    <cellStyle name="20% - Accent1 9" xfId="28" xr:uid="{8F79990C-CCC6-47D4-98F5-71C75E4464B8}"/>
    <cellStyle name="20% - Accent2 10" xfId="278" xr:uid="{2935FB4E-3AAE-4F55-A8F9-60E9D6B14B8B}"/>
    <cellStyle name="20% - Accent2 11" xfId="353" xr:uid="{A2B5DFF3-BA9E-430E-AD3E-B7D36B65B79D}"/>
    <cellStyle name="20% - Accent2 2" xfId="29" xr:uid="{EA1A72F1-5749-4C31-B862-7DFAE7C065A6}"/>
    <cellStyle name="20% - Accent2 2 2" xfId="30" xr:uid="{64B02C7F-B898-4CA0-8FCD-FF7E0EF4731B}"/>
    <cellStyle name="20% - Accent2 2 2 2" xfId="31" xr:uid="{F1BF1AD0-A887-49DD-94EF-97995564348A}"/>
    <cellStyle name="20% - Accent2 2 3" xfId="32" xr:uid="{6E59A2D0-ACF1-4449-B4F5-D12A1E51B7C9}"/>
    <cellStyle name="20% - Accent2 2 3 2" xfId="33" xr:uid="{2B0DE49E-0395-486C-8DAD-C6FAAFF49920}"/>
    <cellStyle name="20% - Accent2 2 4" xfId="34" xr:uid="{EFEC30F7-2E94-4A23-9E2D-3338E77E1B93}"/>
    <cellStyle name="20% - Accent2 2_RAW DATA clinical_staff" xfId="35" xr:uid="{E8638097-DC2A-4ED1-9A80-135382DE7379}"/>
    <cellStyle name="20% - Accent2 3" xfId="36" xr:uid="{AE8323EB-85A8-435D-BCA2-0EEFF3C3AC35}"/>
    <cellStyle name="20% - Accent2 4" xfId="37" xr:uid="{A8F17425-B3A1-44A6-B266-3B4C147374B7}"/>
    <cellStyle name="20% - Accent2 5" xfId="38" xr:uid="{BDDF74E4-7E05-4AFD-B055-9FE8F485DD02}"/>
    <cellStyle name="20% - Accent2 6" xfId="39" xr:uid="{523ADF1B-2066-4800-BE44-070118C48CDE}"/>
    <cellStyle name="20% - Accent2 7" xfId="40" xr:uid="{77F986F1-AA80-4FA8-92C9-259E44A50490}"/>
    <cellStyle name="20% - Accent2 8" xfId="41" xr:uid="{14EFE2B1-6313-43CF-B42B-0D56F5FBAF7A}"/>
    <cellStyle name="20% - Accent2 9" xfId="42" xr:uid="{9B037B7E-D27F-42DB-B387-75567B75521A}"/>
    <cellStyle name="20% - Accent3 10" xfId="282" xr:uid="{57674628-990B-431F-B2FA-54AACA5D9E1D}"/>
    <cellStyle name="20% - Accent3 11" xfId="352" xr:uid="{3CAF2F64-DC30-4631-AFE4-DB894823E35E}"/>
    <cellStyle name="20% - Accent3 2" xfId="43" xr:uid="{6C3C9047-83EB-4A7F-9BAF-180B7ADECD91}"/>
    <cellStyle name="20% - Accent3 2 2" xfId="44" xr:uid="{966B91DD-CBFD-475F-90E5-809751873316}"/>
    <cellStyle name="20% - Accent3 2 2 2" xfId="45" xr:uid="{BCAB8F5F-1A3F-4AE2-AA9D-834F1A428D73}"/>
    <cellStyle name="20% - Accent3 2 3" xfId="46" xr:uid="{86091CC3-A811-4B48-9829-E422BC722FC6}"/>
    <cellStyle name="20% - Accent3 2 3 2" xfId="47" xr:uid="{B5D44141-DCA0-49FB-AB15-2621D70D7312}"/>
    <cellStyle name="20% - Accent3 2 4" xfId="48" xr:uid="{DA7BEA98-0C70-49B3-8649-D2EDE8D04D2E}"/>
    <cellStyle name="20% - Accent3 2_RAW DATA clinical_staff" xfId="49" xr:uid="{711645D0-DD83-4D2E-9546-115EAE2B7B6C}"/>
    <cellStyle name="20% - Accent3 3" xfId="50" xr:uid="{C7958732-1005-4248-A172-5413FE0EA3D2}"/>
    <cellStyle name="20% - Accent3 4" xfId="51" xr:uid="{B473D044-99B5-423E-A6F2-FDC0079EB2F0}"/>
    <cellStyle name="20% - Accent3 5" xfId="52" xr:uid="{ECAB5441-FD16-40F3-B015-90972F7B9479}"/>
    <cellStyle name="20% - Accent3 6" xfId="53" xr:uid="{F0218D33-DCE1-4FC9-942C-C461F161514A}"/>
    <cellStyle name="20% - Accent3 7" xfId="54" xr:uid="{446308B4-0560-4610-8E12-60BA38272FA2}"/>
    <cellStyle name="20% - Accent3 8" xfId="55" xr:uid="{32E3318A-9952-40C4-B636-F04C2BBB3207}"/>
    <cellStyle name="20% - Accent3 9" xfId="56" xr:uid="{D0B2787B-CD58-4855-89D1-23F072512888}"/>
    <cellStyle name="20% - Accent4 10" xfId="286" xr:uid="{1CE14FAF-B691-4308-AB78-EF47BC97F8CD}"/>
    <cellStyle name="20% - Accent4 11" xfId="351" xr:uid="{1C994DD1-74F2-45EB-97F1-8484A6F89A7A}"/>
    <cellStyle name="20% - Accent4 2" xfId="57" xr:uid="{EDAE655F-B29D-4675-8574-E4D4810F2755}"/>
    <cellStyle name="20% - Accent4 2 2" xfId="58" xr:uid="{96824378-D192-41A2-9B71-40EC47B9E3F3}"/>
    <cellStyle name="20% - Accent4 2 2 2" xfId="59" xr:uid="{8E5E6262-4020-4B8F-A207-9B46F50325CB}"/>
    <cellStyle name="20% - Accent4 2 3" xfId="60" xr:uid="{0E7DDDF4-58CA-4471-94E6-B7ACED81A60B}"/>
    <cellStyle name="20% - Accent4 2 3 2" xfId="61" xr:uid="{216A079F-8186-4986-827D-C249AE5D2513}"/>
    <cellStyle name="20% - Accent4 2 4" xfId="62" xr:uid="{3651DDD1-1675-436F-B090-A018A62FA73E}"/>
    <cellStyle name="20% - Accent4 2_RAW DATA clinical_staff" xfId="63" xr:uid="{FE54041B-1C65-4080-8059-2E3FD67BEBDA}"/>
    <cellStyle name="20% - Accent4 3" xfId="64" xr:uid="{C9DD4C1D-D4B6-437F-8488-0C14501CDC5A}"/>
    <cellStyle name="20% - Accent4 4" xfId="65" xr:uid="{C310651E-44BF-45BC-9033-887F5D77E594}"/>
    <cellStyle name="20% - Accent4 5" xfId="66" xr:uid="{28DEBC8B-C124-4139-A8B4-C8A83C6FF08F}"/>
    <cellStyle name="20% - Accent4 6" xfId="67" xr:uid="{7E3DE015-4322-4183-A596-A7BC58FD3E08}"/>
    <cellStyle name="20% - Accent4 7" xfId="68" xr:uid="{F232ED1F-9A8E-4E9D-83AF-C936183638F6}"/>
    <cellStyle name="20% - Accent4 8" xfId="69" xr:uid="{6188410A-7ED9-47C4-9ED2-AFB28FB05C7F}"/>
    <cellStyle name="20% - Accent4 9" xfId="70" xr:uid="{17D9BF2D-8344-4C9F-B8EC-9439C3DF8FE3}"/>
    <cellStyle name="20% - Accent5 10" xfId="290" xr:uid="{B6401558-564A-4DBA-BBB0-50F7F427326E}"/>
    <cellStyle name="20% - Accent5 11" xfId="350" xr:uid="{7CDECE07-A074-46B1-8924-1647579C3196}"/>
    <cellStyle name="20% - Accent5 2" xfId="71" xr:uid="{D97165AB-E566-4F23-9EB4-88FAAD64B655}"/>
    <cellStyle name="20% - Accent5 2 2" xfId="72" xr:uid="{71137C91-27C0-4EFA-9CA7-76BF0B2C1217}"/>
    <cellStyle name="20% - Accent5 2 2 2" xfId="73" xr:uid="{C943BE49-7183-4F53-B195-1398C4B86EDC}"/>
    <cellStyle name="20% - Accent5 2 3" xfId="74" xr:uid="{0522B42C-6D54-446E-82F6-F3A9E49311A0}"/>
    <cellStyle name="20% - Accent5 2 3 2" xfId="75" xr:uid="{D71D8A6D-59F7-43D4-9E0B-3383A3798371}"/>
    <cellStyle name="20% - Accent5 2 4" xfId="76" xr:uid="{01CA687E-20F5-40AD-BC51-D57CB664FD44}"/>
    <cellStyle name="20% - Accent5 2_RAW DATA clinical_staff" xfId="77" xr:uid="{2BD8DEA4-CB3C-4645-BA12-0B17BC8F66C6}"/>
    <cellStyle name="20% - Accent5 3" xfId="78" xr:uid="{8DA93941-AF66-41D4-9EF0-D740F843C862}"/>
    <cellStyle name="20% - Accent5 4" xfId="79" xr:uid="{E898B55C-0313-4029-970D-5A14EE8853F9}"/>
    <cellStyle name="20% - Accent5 5" xfId="80" xr:uid="{4F3C26C5-8537-4D4D-A439-9F05A1370D33}"/>
    <cellStyle name="20% - Accent5 6" xfId="81" xr:uid="{3E3B83F4-5221-467F-A1FE-13C318E92B0A}"/>
    <cellStyle name="20% - Accent5 7" xfId="82" xr:uid="{E291CB3E-2EF8-42A5-9A5B-3B11F7B78401}"/>
    <cellStyle name="20% - Accent5 8" xfId="83" xr:uid="{2699267A-B33E-4768-AF15-D78F4C381E21}"/>
    <cellStyle name="20% - Accent5 9" xfId="84" xr:uid="{F607E386-E414-4EFD-A9B5-6694C2CB5276}"/>
    <cellStyle name="20% - Accent6 10" xfId="294" xr:uid="{AF02F46F-1BA5-45A9-B37F-3377A6943BBF}"/>
    <cellStyle name="20% - Accent6 11" xfId="349" xr:uid="{BC45861C-FD6D-4FF1-9C96-F0F8D287FC6E}"/>
    <cellStyle name="20% - Accent6 2" xfId="85" xr:uid="{783DBA18-4001-4C2E-A238-6637578B7BF6}"/>
    <cellStyle name="20% - Accent6 2 2" xfId="86" xr:uid="{65E26670-1367-47F7-98C0-409AF9769374}"/>
    <cellStyle name="20% - Accent6 2 2 2" xfId="87" xr:uid="{8D4977B9-75E0-4858-86D1-E0D39511C561}"/>
    <cellStyle name="20% - Accent6 2 3" xfId="88" xr:uid="{BC711E43-1926-4BF2-94DD-B2E54543214D}"/>
    <cellStyle name="20% - Accent6 2 3 2" xfId="89" xr:uid="{6960756F-CC9C-47B2-82D3-2669A8C6560B}"/>
    <cellStyle name="20% - Accent6 2 4" xfId="90" xr:uid="{9F8F4096-7292-46F8-B647-BA950BC9912B}"/>
    <cellStyle name="20% - Accent6 2_RAW DATA clinical_staff" xfId="91" xr:uid="{57149D44-5EBB-4D4C-BEC7-616EEECF3C8E}"/>
    <cellStyle name="20% - Accent6 3" xfId="92" xr:uid="{8C18247D-4256-439E-9049-33189113A12A}"/>
    <cellStyle name="20% - Accent6 4" xfId="93" xr:uid="{1935CDE1-42F1-4A16-ACD1-9BF836660F0D}"/>
    <cellStyle name="20% - Accent6 5" xfId="94" xr:uid="{F865A854-0052-4202-BDBB-F01CCD9C7669}"/>
    <cellStyle name="20% - Accent6 6" xfId="95" xr:uid="{C3658AFD-D8C0-4CF5-BBD1-89155123F743}"/>
    <cellStyle name="20% - Accent6 7" xfId="96" xr:uid="{8092B16D-709D-46E3-802F-75037E7129D4}"/>
    <cellStyle name="20% - Accent6 8" xfId="97" xr:uid="{FA5384CF-FBD4-4ADE-B19F-8925312910AD}"/>
    <cellStyle name="20% - Accent6 9" xfId="98" xr:uid="{CEA32513-2A12-4928-92DC-F32EAB5F6410}"/>
    <cellStyle name="40% - Accent1 10" xfId="275" xr:uid="{81B747C7-1E66-4D8B-8FD5-B80D7041CA2A}"/>
    <cellStyle name="40% - Accent1 11" xfId="348" xr:uid="{B7198B44-7362-40D8-8D0E-552C8510F355}"/>
    <cellStyle name="40% - Accent1 2" xfId="99" xr:uid="{8ACBE764-4DD3-418A-B017-A3C580E72C94}"/>
    <cellStyle name="40% - Accent1 2 2" xfId="100" xr:uid="{90486781-F4E8-4290-A041-23E8B523A830}"/>
    <cellStyle name="40% - Accent1 2 2 2" xfId="101" xr:uid="{58E07550-51C6-429A-8DFA-BC8E46C145B2}"/>
    <cellStyle name="40% - Accent1 2 3" xfId="102" xr:uid="{5AE290BD-EDF6-4A3A-8803-B5B93FF7C814}"/>
    <cellStyle name="40% - Accent1 2 3 2" xfId="103" xr:uid="{1AC99206-0D80-4A9A-A40D-C9F0E70126CF}"/>
    <cellStyle name="40% - Accent1 2 4" xfId="104" xr:uid="{E052A1F0-07E0-45B9-B050-B8DA16041677}"/>
    <cellStyle name="40% - Accent1 2_RAW DATA clinical_staff" xfId="105" xr:uid="{3B05EB75-3D2C-405B-8782-14840CE76098}"/>
    <cellStyle name="40% - Accent1 3" xfId="106" xr:uid="{37539422-F8E5-4FB9-A21B-E26DCAB173E7}"/>
    <cellStyle name="40% - Accent1 4" xfId="107" xr:uid="{91AB4E12-EFB6-4224-BD46-655A38D64DA6}"/>
    <cellStyle name="40% - Accent1 5" xfId="108" xr:uid="{54DAE41F-D544-4DA9-9092-54B8175A79EF}"/>
    <cellStyle name="40% - Accent1 6" xfId="109" xr:uid="{107BCCD4-7D75-415D-9EF0-0A55EFF14A37}"/>
    <cellStyle name="40% - Accent1 7" xfId="110" xr:uid="{9DE4AEDD-87C9-4A44-A1B4-D8D13C4D0611}"/>
    <cellStyle name="40% - Accent1 8" xfId="111" xr:uid="{B4E387FE-4D6C-4C61-866A-F9C6D0A3392F}"/>
    <cellStyle name="40% - Accent1 9" xfId="112" xr:uid="{9CF3B343-1104-41A4-A922-D1A7C6E25966}"/>
    <cellStyle name="40% - Accent2 10" xfId="279" xr:uid="{0A32C5FD-2479-4E08-BB54-DBFBB4BBD08C}"/>
    <cellStyle name="40% - Accent2 11" xfId="347" xr:uid="{E696200C-F125-47A6-90D9-5A68B90373AD}"/>
    <cellStyle name="40% - Accent2 2" xfId="113" xr:uid="{B70D0CCE-51A6-406D-962B-C6F7C9B4CB7C}"/>
    <cellStyle name="40% - Accent2 2 2" xfId="114" xr:uid="{D70B39CE-8B7A-4530-9CA8-422A60867AF6}"/>
    <cellStyle name="40% - Accent2 2 2 2" xfId="115" xr:uid="{2B7876AD-D573-4965-A52F-BE63A9ABF920}"/>
    <cellStyle name="40% - Accent2 2 3" xfId="116" xr:uid="{5EBD1631-7641-4E68-8132-B98567BD8E81}"/>
    <cellStyle name="40% - Accent2 2 3 2" xfId="117" xr:uid="{E7C96A8C-ABE4-4C67-8B84-931857722BD9}"/>
    <cellStyle name="40% - Accent2 2 4" xfId="118" xr:uid="{084FEFC2-C045-4587-AD24-D490241EBFDA}"/>
    <cellStyle name="40% - Accent2 2_RAW DATA clinical_staff" xfId="119" xr:uid="{0E236BF0-A80C-425E-8896-F389B9214B9D}"/>
    <cellStyle name="40% - Accent2 3" xfId="120" xr:uid="{2A46FB3F-B64E-47C9-866B-034C77C0F700}"/>
    <cellStyle name="40% - Accent2 4" xfId="121" xr:uid="{7392CEEC-E3A6-44E9-8B48-296D498E08B4}"/>
    <cellStyle name="40% - Accent2 5" xfId="122" xr:uid="{4FBAC0A4-6891-46C0-B595-11176210A60F}"/>
    <cellStyle name="40% - Accent2 6" xfId="123" xr:uid="{031A9542-CD3C-425C-83CD-BEE523AD4253}"/>
    <cellStyle name="40% - Accent2 7" xfId="124" xr:uid="{D8E95A8E-3A0D-4B8B-855A-F8B0B657AEFA}"/>
    <cellStyle name="40% - Accent2 8" xfId="125" xr:uid="{5F731BC8-7E9E-46ED-AC84-B676CD260572}"/>
    <cellStyle name="40% - Accent2 9" xfId="126" xr:uid="{F3680CEA-25EF-49B1-8E00-30910B720B3F}"/>
    <cellStyle name="40% - Accent3 10" xfId="283" xr:uid="{6DD47531-C893-4384-9A7E-4A164C19A9B0}"/>
    <cellStyle name="40% - Accent3 11" xfId="346" xr:uid="{7273FBA9-D2B6-411C-8966-37A010E6225C}"/>
    <cellStyle name="40% - Accent3 2" xfId="127" xr:uid="{45890AFC-8AB1-4F3D-98B0-78A0894B2DC2}"/>
    <cellStyle name="40% - Accent3 2 2" xfId="128" xr:uid="{2481127E-F67C-4A6B-BE52-7EBD810B1D8C}"/>
    <cellStyle name="40% - Accent3 2 2 2" xfId="129" xr:uid="{63DFD87A-AEC1-4B92-BEC0-CB18C5175B34}"/>
    <cellStyle name="40% - Accent3 2 3" xfId="130" xr:uid="{F3136442-D32A-4382-9B2A-0F430765C902}"/>
    <cellStyle name="40% - Accent3 2 3 2" xfId="131" xr:uid="{A6D01C17-5998-4A32-836C-952AF0607DC0}"/>
    <cellStyle name="40% - Accent3 2 4" xfId="132" xr:uid="{825A11F8-5DD5-4E47-9F80-63121B1C93D7}"/>
    <cellStyle name="40% - Accent3 2_RAW DATA clinical_staff" xfId="133" xr:uid="{3D23CE7B-F61D-44DD-9B5B-EF558657D448}"/>
    <cellStyle name="40% - Accent3 3" xfId="134" xr:uid="{574E455F-B974-4262-989B-B4900313A574}"/>
    <cellStyle name="40% - Accent3 4" xfId="135" xr:uid="{3517F62C-EEA1-4208-8A8A-29F8E5004839}"/>
    <cellStyle name="40% - Accent3 5" xfId="136" xr:uid="{386DB643-8365-48F4-A360-706A377C6F95}"/>
    <cellStyle name="40% - Accent3 6" xfId="137" xr:uid="{0B0EB15A-C4A0-4C34-963A-D072AB2AFDF3}"/>
    <cellStyle name="40% - Accent3 7" xfId="138" xr:uid="{A914B55D-51B2-4CDA-AEDB-824760A3B625}"/>
    <cellStyle name="40% - Accent3 8" xfId="139" xr:uid="{BEFFFF72-41B5-4D76-9466-DAA5BDEC0E14}"/>
    <cellStyle name="40% - Accent3 9" xfId="140" xr:uid="{19ACF0C9-6196-4C47-BF9F-68E5CB1BCE5B}"/>
    <cellStyle name="40% - Accent4 10" xfId="287" xr:uid="{B48C5E4C-CB43-4390-A681-BD196FAD976A}"/>
    <cellStyle name="40% - Accent4 11" xfId="345" xr:uid="{F012484A-D8E5-45FA-8E15-35D9CBB6CD75}"/>
    <cellStyle name="40% - Accent4 2" xfId="141" xr:uid="{422E30F9-D3FE-4D18-A636-D8CAA1E6196F}"/>
    <cellStyle name="40% - Accent4 2 2" xfId="142" xr:uid="{979C6A2E-D744-485C-A554-8901782B00DA}"/>
    <cellStyle name="40% - Accent4 2 2 2" xfId="143" xr:uid="{405FD0E6-A17F-4B0E-9C0C-61BFC38F2427}"/>
    <cellStyle name="40% - Accent4 2 3" xfId="144" xr:uid="{1E9D9A76-4BB1-4848-9601-29B0344B7E3F}"/>
    <cellStyle name="40% - Accent4 2 3 2" xfId="145" xr:uid="{C628540A-E7B1-40D5-8288-21EF7BF0CD47}"/>
    <cellStyle name="40% - Accent4 2 4" xfId="146" xr:uid="{2511E012-8D2E-44F5-97B2-013010085F29}"/>
    <cellStyle name="40% - Accent4 2_RAW DATA clinical_staff" xfId="147" xr:uid="{A6FE43D8-C6E9-4E52-BF18-CD923AD44BEE}"/>
    <cellStyle name="40% - Accent4 3" xfId="148" xr:uid="{B8C16279-E715-4653-8CCB-E7C722D0E162}"/>
    <cellStyle name="40% - Accent4 4" xfId="149" xr:uid="{A8D98120-7D9C-4876-B855-CD249C846263}"/>
    <cellStyle name="40% - Accent4 5" xfId="150" xr:uid="{67E07299-13C2-4588-8DA1-4B7E5D6ADD0D}"/>
    <cellStyle name="40% - Accent4 6" xfId="151" xr:uid="{33D57A0F-263D-4B05-BB1A-13C12926EEC4}"/>
    <cellStyle name="40% - Accent4 7" xfId="152" xr:uid="{11B8F630-9474-4DA8-AD34-DAF11172A095}"/>
    <cellStyle name="40% - Accent4 8" xfId="153" xr:uid="{A8410E95-2CA0-4617-A462-83E360EF2F7C}"/>
    <cellStyle name="40% - Accent4 9" xfId="154" xr:uid="{4F62F09D-E181-4CCC-B915-2C36FBBC818B}"/>
    <cellStyle name="40% - Accent5 10" xfId="291" xr:uid="{FF00178A-D685-4926-B09F-5D8A670BCE2B}"/>
    <cellStyle name="40% - Accent5 11" xfId="344" xr:uid="{0B908A18-CB26-452D-99DA-4E153A1C6783}"/>
    <cellStyle name="40% - Accent5 2" xfId="155" xr:uid="{AF97FB30-DE96-4B30-90C8-D97B8AF7449D}"/>
    <cellStyle name="40% - Accent5 2 2" xfId="156" xr:uid="{A7857CC1-CF33-4F18-878E-AA132C005306}"/>
    <cellStyle name="40% - Accent5 2 2 2" xfId="157" xr:uid="{8DB4CA9C-C615-439E-A4C2-8847402ED859}"/>
    <cellStyle name="40% - Accent5 2 3" xfId="158" xr:uid="{C9632508-6C54-41DC-BD1D-AB2EAC0F0E57}"/>
    <cellStyle name="40% - Accent5 2 3 2" xfId="159" xr:uid="{D06BFF3B-C92F-4B20-962D-B60A1DBBF7CC}"/>
    <cellStyle name="40% - Accent5 2 4" xfId="160" xr:uid="{2CA87DEE-4722-468F-B0DF-4B2287712ADC}"/>
    <cellStyle name="40% - Accent5 2_RAW DATA clinical_staff" xfId="161" xr:uid="{4A44E750-E38C-45CF-AA5C-02FD8728B5E9}"/>
    <cellStyle name="40% - Accent5 3" xfId="162" xr:uid="{C21135B4-9C66-44F6-9ECF-9D7E97BBA40F}"/>
    <cellStyle name="40% - Accent5 4" xfId="163" xr:uid="{08F93D85-601D-4D1F-A209-34BB2AF85ECB}"/>
    <cellStyle name="40% - Accent5 5" xfId="164" xr:uid="{AEFF77A8-86E1-4AE8-8207-4205CD3CE318}"/>
    <cellStyle name="40% - Accent5 6" xfId="165" xr:uid="{17712BAB-FF67-47FE-80BD-22EE39C26A16}"/>
    <cellStyle name="40% - Accent5 7" xfId="166" xr:uid="{FD2429D2-807E-4BB3-9260-7267451980FE}"/>
    <cellStyle name="40% - Accent5 8" xfId="167" xr:uid="{E43ED427-380E-4D61-B9AF-A9A12E7EADD6}"/>
    <cellStyle name="40% - Accent5 9" xfId="168" xr:uid="{383FD8DA-1877-4B2E-8067-15D30E1159CE}"/>
    <cellStyle name="40% - Accent6 10" xfId="295" xr:uid="{91D4D155-1CE3-46C4-B5A6-336748D843B3}"/>
    <cellStyle name="40% - Accent6 11" xfId="343" xr:uid="{6089D78A-CD80-4DEB-B20A-218B16C5B1E8}"/>
    <cellStyle name="40% - Accent6 2" xfId="169" xr:uid="{9671641F-BA0B-4EE4-9A47-0875063D7796}"/>
    <cellStyle name="40% - Accent6 2 2" xfId="170" xr:uid="{C4996F5B-4398-4FF4-94B6-797F4B07F0B3}"/>
    <cellStyle name="40% - Accent6 2 2 2" xfId="171" xr:uid="{734EA6DA-9D92-44B7-8AD1-26C2DC1F0F73}"/>
    <cellStyle name="40% - Accent6 2 3" xfId="172" xr:uid="{6BA2676C-855C-4F9A-A54A-AEF665ADF2B3}"/>
    <cellStyle name="40% - Accent6 2 3 2" xfId="173" xr:uid="{251D383D-B1A7-4075-A2C3-F7BEA9A5BD0C}"/>
    <cellStyle name="40% - Accent6 2 4" xfId="174" xr:uid="{16AC0A44-F397-4F37-8956-4FDB35D5B0F8}"/>
    <cellStyle name="40% - Accent6 2_RAW DATA clinical_staff" xfId="175" xr:uid="{25805F71-11EA-4DD1-980D-5DEB23BA31DB}"/>
    <cellStyle name="40% - Accent6 3" xfId="176" xr:uid="{AC5A9A20-E7F6-4EBE-A58D-97A6567EABD0}"/>
    <cellStyle name="40% - Accent6 4" xfId="177" xr:uid="{7F7FE0F3-DDAF-4DA9-930C-46FFE2B0D386}"/>
    <cellStyle name="40% - Accent6 5" xfId="178" xr:uid="{F0D5E42A-5FB7-4008-AC3F-4FD3A450F5A1}"/>
    <cellStyle name="40% - Accent6 6" xfId="179" xr:uid="{7973FCC9-211A-410A-9AD7-DB5A0ED25AB6}"/>
    <cellStyle name="40% - Accent6 7" xfId="180" xr:uid="{B559CB66-5EF6-460C-9594-E0BF3A1B40E5}"/>
    <cellStyle name="40% - Accent6 8" xfId="181" xr:uid="{5B59FB57-CF77-4976-8E71-DB317140A11C}"/>
    <cellStyle name="40% - Accent6 9" xfId="182" xr:uid="{57015918-AF47-4F6C-B556-11996C2DA780}"/>
    <cellStyle name="60% - Accent1 2" xfId="183" xr:uid="{E915AF23-99BC-4FC6-A85B-261EFD229563}"/>
    <cellStyle name="60% - Accent1 3" xfId="276" xr:uid="{4FAAFDA0-BB61-43D3-B6F0-EBE959B518BF}"/>
    <cellStyle name="60% - Accent1 4" xfId="342" xr:uid="{BF4BE937-5721-42E0-AAF0-011117F5389A}"/>
    <cellStyle name="60% - Accent2 2" xfId="184" xr:uid="{CD8BB222-AC81-46F2-8835-F41B41FE00AE}"/>
    <cellStyle name="60% - Accent2 3" xfId="280" xr:uid="{DBD2D546-4A8A-4782-8955-92FFD22064C4}"/>
    <cellStyle name="60% - Accent2 4" xfId="341" xr:uid="{1E30E0CE-3497-4B68-8AAC-681DC5103AD7}"/>
    <cellStyle name="60% - Accent3 2" xfId="185" xr:uid="{00D170CC-CABB-40C8-815C-EE7E602CBE0B}"/>
    <cellStyle name="60% - Accent3 3" xfId="284" xr:uid="{6D2C3A40-A12B-4901-B4F4-B52DA521AA28}"/>
    <cellStyle name="60% - Accent3 4" xfId="340" xr:uid="{01180DB8-F2D3-48CA-888F-E6F3B8C950FE}"/>
    <cellStyle name="60% - Accent4 2" xfId="186" xr:uid="{5A5676B8-67DE-4FAD-9A36-632DB55CE5C2}"/>
    <cellStyle name="60% - Accent4 3" xfId="288" xr:uid="{16B17AEC-AD81-47A1-ABF1-AE7902B6460C}"/>
    <cellStyle name="60% - Accent4 4" xfId="306" xr:uid="{0A9B41B5-7BF8-46A2-BA49-392399D9A842}"/>
    <cellStyle name="60% - Accent5 2" xfId="187" xr:uid="{E689A9D9-48BA-4054-86FB-07F18E64EB48}"/>
    <cellStyle name="60% - Accent5 3" xfId="292" xr:uid="{D52BA6E9-7669-4FA9-AC82-7C160D19749C}"/>
    <cellStyle name="60% - Accent5 4" xfId="339" xr:uid="{D084853E-27BF-43A2-A8A3-AB7F78A2A6DD}"/>
    <cellStyle name="60% - Accent6 2" xfId="188" xr:uid="{3A0AA539-DF8D-4CFD-9503-5A058CB3B721}"/>
    <cellStyle name="60% - Accent6 3" xfId="296" xr:uid="{F8886B3C-DCEA-48CC-8211-82DB6FB457C8}"/>
    <cellStyle name="60% - Accent6 4" xfId="305" xr:uid="{CD5BEB6E-BDB3-4507-A6F0-A2110F2928A1}"/>
    <cellStyle name="Accent1 2" xfId="189" xr:uid="{D0482FA4-203E-469A-8D95-2A33C37A6BEA}"/>
    <cellStyle name="Accent1 3" xfId="273" xr:uid="{F2CA90D4-CC36-4DB3-A2D4-695BEBC6F2A7}"/>
    <cellStyle name="Accent1 4" xfId="338" xr:uid="{4CA28FF9-E2B7-4F0A-A575-AEB69232C5A8}"/>
    <cellStyle name="Accent2 2" xfId="190" xr:uid="{660D3243-75EF-4105-9B38-B1CCDE70D65F}"/>
    <cellStyle name="Accent2 3" xfId="277" xr:uid="{7C48FFEE-2451-4F19-ADCE-775DB32DB8F7}"/>
    <cellStyle name="Accent2 4" xfId="304" xr:uid="{154A55BE-EA16-4B21-AB07-417304BB4766}"/>
    <cellStyle name="Accent3 2" xfId="191" xr:uid="{59732A7F-E2C9-4BDF-B374-499413B159B0}"/>
    <cellStyle name="Accent3 3" xfId="281" xr:uid="{17A2D5C2-2A74-4C12-8AB8-9B07EABE1DA1}"/>
    <cellStyle name="Accent3 4" xfId="337" xr:uid="{AC3E3FC0-9EBC-465E-B3DC-D121C1887904}"/>
    <cellStyle name="Accent4 2" xfId="192" xr:uid="{2EDD563E-1627-4E8A-856D-B0091D2BC828}"/>
    <cellStyle name="Accent4 3" xfId="285" xr:uid="{D143F06B-D711-4E48-8B56-DB21D4E83235}"/>
    <cellStyle name="Accent4 4" xfId="303" xr:uid="{AF85FE2E-E560-42BA-B25F-168E7C14DABD}"/>
    <cellStyle name="Accent5 2" xfId="193" xr:uid="{85415010-28EC-470E-A7C5-AD70CC2D6001}"/>
    <cellStyle name="Accent5 3" xfId="289" xr:uid="{1B93CB3A-064E-40B3-8C40-210298BBF7DF}"/>
    <cellStyle name="Accent5 4" xfId="336" xr:uid="{AB809F92-12BB-471A-A61B-89D4CC90883C}"/>
    <cellStyle name="Accent6 2" xfId="194" xr:uid="{E4663848-8FA2-4578-B07A-0F237462D5B1}"/>
    <cellStyle name="Accent6 3" xfId="293" xr:uid="{90C8541A-10B0-45BC-BA84-69108660AE93}"/>
    <cellStyle name="Accent6 4" xfId="302" xr:uid="{85943ADF-48F1-4D90-A3F3-2B62BF2D14F2}"/>
    <cellStyle name="Bad 2" xfId="195" xr:uid="{3CB62D5B-1DC5-4EB0-8663-BCA7D71FDD89}"/>
    <cellStyle name="Bad 3" xfId="263" xr:uid="{666678E4-43A6-4C92-BCAB-B31937F52B5C}"/>
    <cellStyle name="Bad 4" xfId="335" xr:uid="{36826CB2-8C79-4575-81D2-D8EFC5BBAA5B}"/>
    <cellStyle name="Calculation 2" xfId="196" xr:uid="{5E2BD168-74AD-4E33-A9FF-6975568DB0CF}"/>
    <cellStyle name="Calculation 3" xfId="267" xr:uid="{BA126856-FEB9-4A05-9CED-CCFF6D645A8A}"/>
    <cellStyle name="Calculation 4" xfId="331" xr:uid="{ACFEAEA7-E3F4-4629-9C4D-737CFBF2A385}"/>
    <cellStyle name="Check Cell 2" xfId="197" xr:uid="{C4AC0640-90AB-44C6-AAC5-714AFEB0DADF}"/>
    <cellStyle name="Check Cell 3" xfId="269" xr:uid="{35B2BE2D-BEF1-43A4-B6A2-41BCA1E29FD0}"/>
    <cellStyle name="Check Cell 4" xfId="334" xr:uid="{7AA91B31-C17C-4103-B4C0-D2B28454C15D}"/>
    <cellStyle name="Comma 2" xfId="333" xr:uid="{764185FE-D951-442B-8594-8560CBAFEE2F}"/>
    <cellStyle name="Comma 3" xfId="311" xr:uid="{4BCC553E-F6CB-45BF-AFF8-69BDE060433F}"/>
    <cellStyle name="Comma 3 2" xfId="362" xr:uid="{A1A9CAE1-83A6-4167-BBCC-C076D6A74C95}"/>
    <cellStyle name="Explanatory Text 2" xfId="198" xr:uid="{9717B8DB-6917-4F3C-AB51-E724AE2C0AD2}"/>
    <cellStyle name="Explanatory Text 3" xfId="271" xr:uid="{3A627AFE-4287-468F-AA6E-FB6B710C618D}"/>
    <cellStyle name="Explanatory Text 4" xfId="332" xr:uid="{5C9DCF15-D33E-4F7E-93D1-AA123156F548}"/>
    <cellStyle name="Good 2" xfId="199" xr:uid="{63F0164B-7881-480F-9188-74E76AD2052A}"/>
    <cellStyle name="Good 3" xfId="262" xr:uid="{F039A900-DBB1-46A6-A4CA-9292DE3B6F78}"/>
    <cellStyle name="Good 4" xfId="301" xr:uid="{17CA662C-8294-4A52-A7C8-178AA1204EA4}"/>
    <cellStyle name="Heading 1 2" xfId="200" xr:uid="{94975E55-530D-464B-BFAF-784A5C4ADA6F}"/>
    <cellStyle name="Heading 1 3" xfId="258" xr:uid="{F95522EB-6B95-4CEC-A1F3-37D0C0A4041E}"/>
    <cellStyle name="Heading 1 4" xfId="300" xr:uid="{CEFE0792-6E99-452E-A4A8-51CDF55A65C3}"/>
    <cellStyle name="Heading 2 2" xfId="201" xr:uid="{625824BE-C8AE-4FEC-A8B6-B105A84F1487}"/>
    <cellStyle name="Heading 2 3" xfId="259" xr:uid="{ECC5B34D-FC05-4F8A-9FC3-C0CCCC6100EE}"/>
    <cellStyle name="Heading 2 4" xfId="330" xr:uid="{71BE2AC5-D5DB-4BAF-99DA-6F8AE7802657}"/>
    <cellStyle name="Heading 3 2" xfId="202" xr:uid="{EB41C7B4-FB48-4984-AD6A-4757980407CE}"/>
    <cellStyle name="Heading 3 3" xfId="260" xr:uid="{7B2BF332-CCD4-4B7F-9D7F-EBA762531D8E}"/>
    <cellStyle name="Heading 3 4" xfId="298" xr:uid="{E7079E3B-7E65-43A5-81C7-77635418D712}"/>
    <cellStyle name="Heading 4 2" xfId="203" xr:uid="{D9718EDA-BE1E-4D67-B7A4-CEFB3C4A456A}"/>
    <cellStyle name="Heading 4 3" xfId="261" xr:uid="{C887900D-8E03-4F65-9044-77C14EA8B41B}"/>
    <cellStyle name="Heading 4 4" xfId="329" xr:uid="{76FC7A71-EE12-4594-8D2A-91D0E16F9700}"/>
    <cellStyle name="Hyperlink" xfId="361" builtinId="8"/>
    <cellStyle name="Hyperlink 2" xfId="204" xr:uid="{58006A04-EA4A-4895-98B9-EFF5AFC5CC87}"/>
    <cellStyle name="Hyperlink 3" xfId="321" xr:uid="{28CEE690-D8CA-488E-9E91-39485C480278}"/>
    <cellStyle name="Input 2" xfId="205" xr:uid="{C79DF1D4-895F-4323-B448-C48758D2BA19}"/>
    <cellStyle name="Input 3" xfId="265" xr:uid="{2A3DF084-B9D8-4093-91FC-441A1E2D66C9}"/>
    <cellStyle name="Input 4" xfId="328" xr:uid="{814BCBB9-FEFD-45FD-B807-12697ABDCEB1}"/>
    <cellStyle name="Linked Cell 2" xfId="206" xr:uid="{15F55167-A5EF-4EBB-842A-FAD983C62D49}"/>
    <cellStyle name="Linked Cell 3" xfId="268" xr:uid="{A66F766A-046A-4A5D-9329-FD629CD0CD94}"/>
    <cellStyle name="Linked Cell 4" xfId="327" xr:uid="{7890D4F5-6D8B-4618-B9D9-C9ECDC906E02}"/>
    <cellStyle name="Neutral 2" xfId="207" xr:uid="{5E8303AE-727C-446D-8074-6DE0250F084A}"/>
    <cellStyle name="Neutral 3" xfId="264" xr:uid="{2E2901BF-EF3A-4853-8696-FAE72E3A5315}"/>
    <cellStyle name="Neutral 4" xfId="326" xr:uid="{8E24DE3A-B7C0-4669-ACD3-FDB7BE3A10E7}"/>
    <cellStyle name="Normal" xfId="0" builtinId="0"/>
    <cellStyle name="Normal 10" xfId="13" xr:uid="{12B7F070-1815-4128-B518-79894B161D2D}"/>
    <cellStyle name="Normal 10 2" xfId="208" xr:uid="{30C5D7BB-A965-40FE-BC76-7BA53FBAD087}"/>
    <cellStyle name="Normal 11" xfId="209" xr:uid="{0FF68D14-461A-4175-8F7D-1EA36B31193D}"/>
    <cellStyle name="Normal 12" xfId="210" xr:uid="{7E094224-5BEB-4456-A355-546BE9F2DF05}"/>
    <cellStyle name="Normal 13" xfId="211" xr:uid="{B08277BD-7CB3-48BD-BB6A-70730E811A0D}"/>
    <cellStyle name="Normal 14" xfId="212" xr:uid="{D2312D40-8EBD-4F52-AA22-DB7812297FBA}"/>
    <cellStyle name="Normal 14 2" xfId="213" xr:uid="{A0BCDDCC-DC0C-4531-8AEB-507E6EC2968C}"/>
    <cellStyle name="Normal 15" xfId="214" xr:uid="{8E4B2A4F-D7C6-4DC3-9146-388D95D8A5CE}"/>
    <cellStyle name="Normal 16" xfId="215" xr:uid="{0208A8A1-7110-46FF-9F32-762D3C74ED1D}"/>
    <cellStyle name="Normal 17" xfId="14" xr:uid="{BEA4E340-98CA-4808-8339-39248EED0C29}"/>
    <cellStyle name="Normal 18" xfId="3" xr:uid="{58A89DB5-A6FB-4E8B-96A8-1941544550D3}"/>
    <cellStyle name="Normal 19" xfId="355" xr:uid="{2E3B2A77-E482-4804-8A9B-AD7F22648AB6}"/>
    <cellStyle name="Normal 2" xfId="1" xr:uid="{C5AF76C0-1A14-4E81-BF41-143228D35A5C}"/>
    <cellStyle name="Normal 2 10" xfId="360" xr:uid="{1E5FFFD6-A01B-4DA1-B400-96AB90C883CD}"/>
    <cellStyle name="Normal 2 2" xfId="217" xr:uid="{EAB93C51-0130-4FE1-ABEF-9F1D68240E2A}"/>
    <cellStyle name="Normal 2 2 2" xfId="218" xr:uid="{D816DABB-3214-4B83-8BE9-972156E6604D}"/>
    <cellStyle name="Normal 2 2 2 2" xfId="219" xr:uid="{5E948456-5F68-488F-BD19-18D6436335B0}"/>
    <cellStyle name="Normal 2 2 2 2 2" xfId="314" xr:uid="{E9558B39-E2BD-488C-A04D-844B96922408}"/>
    <cellStyle name="Normal 2 2 2 2 2 2" xfId="359" xr:uid="{020CBC54-0AF5-48E4-8CD2-4B9B48720C0B}"/>
    <cellStyle name="Normal 2 2 2 3" xfId="357" xr:uid="{60233AE7-E5BD-4703-BD1B-162ABC4CAE45}"/>
    <cellStyle name="Normal 2 2 3" xfId="220" xr:uid="{66589343-3AE1-45E1-BF39-BFF8BD0765D8}"/>
    <cellStyle name="Normal 2 2 4" xfId="316" xr:uid="{0BA05267-F04E-424E-89C1-665330ECC168}"/>
    <cellStyle name="Normal 2 2_RAW DATA clinical_staff" xfId="221" xr:uid="{6F9BDAED-FB3E-45A3-9541-C0E864D26843}"/>
    <cellStyle name="Normal 2 3" xfId="222" xr:uid="{61F54655-42FE-4A2B-87EF-DBCF289E6C9F}"/>
    <cellStyle name="Normal 2 4" xfId="223" xr:uid="{143FC4F2-6EA6-4741-ADAE-C888EBE6DAB5}"/>
    <cellStyle name="Normal 2 4 2" xfId="224" xr:uid="{A4C44769-5F97-4112-9BE3-2F50504E728D}"/>
    <cellStyle name="Normal 2 5" xfId="225" xr:uid="{05395EE1-B5FE-4D5C-88AF-55D393F8A54F}"/>
    <cellStyle name="Normal 2 5 2" xfId="226" xr:uid="{90A1A8C9-2BD8-40D4-951F-10F52420EAE3}"/>
    <cellStyle name="Normal 2 6" xfId="227" xr:uid="{803748E0-F0EF-4D0D-8CB4-752F4EF4CC74}"/>
    <cellStyle name="Normal 2 7" xfId="216" xr:uid="{01192B1D-D045-42BD-8C33-61F47CBE04DB}"/>
    <cellStyle name="Normal 2 8" xfId="318" xr:uid="{5432FD1F-AC51-44C5-B5FF-A585F7BE0F17}"/>
    <cellStyle name="Normal 2 9" xfId="5" xr:uid="{BDF372AF-CEB3-47C7-9B88-FF60C94A84DC}"/>
    <cellStyle name="Normal 2_RAW DATA clinical_staff" xfId="228" xr:uid="{98ED41C6-C61F-4D33-9FA2-EEA443DDBB5A}"/>
    <cellStyle name="Normal 20" xfId="297" xr:uid="{3D4B1895-3F6C-4131-BB10-5AC7482683E5}"/>
    <cellStyle name="Normal 3" xfId="4" xr:uid="{B6836A31-23F2-4550-8A4A-B4961025CF50}"/>
    <cellStyle name="Normal 3 2" xfId="229" xr:uid="{CF71B4F8-0CD1-4FEE-92A1-131F2AA54BD6}"/>
    <cellStyle name="Normal 3 3" xfId="317" xr:uid="{7D65309A-10AB-487D-BD09-8B5C96B40694}"/>
    <cellStyle name="Normal 3_2020 SID and regions" xfId="6" xr:uid="{9C684873-2BDC-430F-A179-9765D1D06DC1}"/>
    <cellStyle name="Normal 4" xfId="7" xr:uid="{07364FF9-240F-4D4C-8E75-27772E876FE3}"/>
    <cellStyle name="Normal 4 2" xfId="231" xr:uid="{086FC6B7-AFAE-422F-8769-E7727CC25D18}"/>
    <cellStyle name="Normal 4 2 2" xfId="232" xr:uid="{CC04BC8F-93B4-4111-963A-8274B2DAA624}"/>
    <cellStyle name="Normal 4 2 3" xfId="312" xr:uid="{447865E3-E8C5-449F-B7CF-F50B40D34BE7}"/>
    <cellStyle name="Normal 4 3" xfId="233" xr:uid="{CEB29364-9F40-4FD3-8A44-F58F175A847C}"/>
    <cellStyle name="Normal 4 3 2" xfId="309" xr:uid="{38832B6C-4D1A-4C48-BAA5-9CE3BE6AC6D0}"/>
    <cellStyle name="Normal 4 4" xfId="230" xr:uid="{EE1487F7-6BA2-4881-97C2-658B8B8CE0D0}"/>
    <cellStyle name="Normal 4 5" xfId="315" xr:uid="{76E29FF5-7E75-4C4A-A2AC-65493E45FD02}"/>
    <cellStyle name="Normal 4_RAW DATA clinical_staff" xfId="234" xr:uid="{15FBC249-7B62-412A-B328-598F5B226300}"/>
    <cellStyle name="Normal 5" xfId="8" xr:uid="{94C72E15-4B9B-4B91-9693-D435F7F42CDA}"/>
    <cellStyle name="Normal 5 2" xfId="235" xr:uid="{1D891177-3826-48F4-AE5D-63072D5ADAA5}"/>
    <cellStyle name="Normal 5 3" xfId="358" xr:uid="{378FE3BF-A1F1-4D20-8A84-8D19F59B0725}"/>
    <cellStyle name="Normal 6" xfId="9" xr:uid="{A6EBCBDD-2F20-420E-919E-A78E1E74F822}"/>
    <cellStyle name="Normal 6 2" xfId="236" xr:uid="{3E702310-E433-47C9-9A6D-A78103350E04}"/>
    <cellStyle name="Normal 6 3" xfId="356" xr:uid="{B6DAE6EB-1CF0-4308-BF2A-B6B86D88B797}"/>
    <cellStyle name="Normal 7" xfId="10" xr:uid="{CD18249F-AA4D-4A79-B3CC-453FBF5EEBFB}"/>
    <cellStyle name="Normal 7 2" xfId="237" xr:uid="{5D06CA5A-D635-4EA8-9568-DE4E884BEC95}"/>
    <cellStyle name="Normal 8" xfId="11" xr:uid="{EFF3C7B1-FE0B-4465-A9D3-BA88FD261299}"/>
    <cellStyle name="Normal 8 2" xfId="238" xr:uid="{C121E8ED-CCAC-49A4-AA99-EDC029B62ACE}"/>
    <cellStyle name="Normal 9" xfId="12" xr:uid="{1E108219-83DF-46DB-856F-8882E0AB37BE}"/>
    <cellStyle name="Normal 9 2" xfId="239" xr:uid="{A08AF282-4F46-41CD-8581-5668869C796C}"/>
    <cellStyle name="Note 10" xfId="240" xr:uid="{5F092070-AFB2-4CF5-8721-7FADBDBB2B21}"/>
    <cellStyle name="Note 11" xfId="241" xr:uid="{02154D65-B4D6-45DF-BC41-82F3C016F927}"/>
    <cellStyle name="Note 12" xfId="325" xr:uid="{FC36B704-9C66-4386-86A2-F6C4D1C5BBF1}"/>
    <cellStyle name="Note 2" xfId="242" xr:uid="{CCC79795-8F9C-4A36-A3F4-FA8F2E075AD3}"/>
    <cellStyle name="Note 2 2" xfId="243" xr:uid="{F225A82E-85AF-4DF3-BD3F-5DCAEEA35D50}"/>
    <cellStyle name="Note 2 2 2" xfId="244" xr:uid="{7B809EAE-1440-412C-88CC-C9D4DB7E3447}"/>
    <cellStyle name="Note 2 3" xfId="245" xr:uid="{28DF3C3B-F919-4183-B040-62889F95EC6B}"/>
    <cellStyle name="Note 2 3 2" xfId="246" xr:uid="{64D724C4-B28C-4130-9551-CA226010F42B}"/>
    <cellStyle name="Note 2 4" xfId="247" xr:uid="{A985B635-0B25-451F-9C77-0B5F15BF0EA3}"/>
    <cellStyle name="Note 3" xfId="248" xr:uid="{C72328FE-88E7-4F94-8F6E-EE8DA8F7904C}"/>
    <cellStyle name="Note 4" xfId="249" xr:uid="{C2438E41-C160-452A-A067-25964D9A7534}"/>
    <cellStyle name="Note 5" xfId="250" xr:uid="{494EC4C9-172A-4C85-87C3-FEE1B877EC67}"/>
    <cellStyle name="Note 6" xfId="251" xr:uid="{DD5401DF-C276-4A41-BF4E-EC7DFDEFB96A}"/>
    <cellStyle name="Note 7" xfId="252" xr:uid="{6EF997CC-4242-475A-AB42-9A093A656C75}"/>
    <cellStyle name="Note 8" xfId="253" xr:uid="{1F2B6E12-7C91-4BE6-A5BB-67512643FD9F}"/>
    <cellStyle name="Note 9" xfId="254" xr:uid="{5FB4DBA3-C808-437A-921A-3930A227C565}"/>
    <cellStyle name="Output 2" xfId="255" xr:uid="{A149B396-013D-4A32-BAC4-739AFB11CCBF}"/>
    <cellStyle name="Output 3" xfId="266" xr:uid="{D812FFE7-C829-4E81-9EE7-6C38042ACB1C}"/>
    <cellStyle name="Output 4" xfId="324" xr:uid="{D98E78EA-43AE-4F2E-8051-C890D3E1BCEE}"/>
    <cellStyle name="Percent 2" xfId="307" xr:uid="{0374C053-A0D1-4C81-81BC-669F5C46015D}"/>
    <cellStyle name="Percent 3" xfId="310" xr:uid="{0D1B0F30-11EC-4A25-8A6C-E563009BB493}"/>
    <cellStyle name="Percent 4" xfId="323" xr:uid="{A2E346FB-6BCE-4DC9-856E-A049FA1D163D}"/>
    <cellStyle name="Title 2" xfId="322" xr:uid="{88F73D2D-F893-4154-AF3C-43871A6A5A74}"/>
    <cellStyle name="Title 3" xfId="2" xr:uid="{05EF160D-F3A6-4437-8E37-4D084AE93A5B}"/>
    <cellStyle name="Total 2" xfId="256" xr:uid="{112174E5-6D65-4BE5-A47C-E7EF02EFB91A}"/>
    <cellStyle name="Total 3" xfId="272" xr:uid="{884B68B9-E969-402C-8183-D5FCCA2629F6}"/>
    <cellStyle name="Total 4" xfId="299" xr:uid="{5D9E59DE-1D4D-4CB4-836C-42384B5B08FF}"/>
    <cellStyle name="Warning Text 2" xfId="257" xr:uid="{D826FADB-855D-40F3-A39A-146F45033E95}"/>
    <cellStyle name="Warning Text 3" xfId="270" xr:uid="{9BDFE5DF-AC77-4D29-ABB1-F5136179283D}"/>
    <cellStyle name="Warning Text 4" xfId="308" xr:uid="{4807B0F5-0654-44F9-95DC-63798C4868CB}"/>
    <cellStyle name="whole number" xfId="320" xr:uid="{7FEAD9A6-87D9-4C42-82E6-C1971B330FC9}"/>
    <cellStyle name="whole number 2" xfId="319" xr:uid="{35FE291C-6815-4281-936C-5374FCEA6837}"/>
  </cellStyles>
  <dxfs count="339">
    <dxf>
      <font>
        <color rgb="FFC00000"/>
      </font>
      <fill>
        <patternFill>
          <bgColor theme="4" tint="0.79998168889431442"/>
        </patternFill>
      </fill>
    </dxf>
    <dxf>
      <font>
        <color rgb="FF9C0006"/>
      </font>
      <fill>
        <patternFill patternType="solid">
          <bgColor rgb="FFF8CBAD"/>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4" tint="0.79998168889431442"/>
        </patternFill>
      </fill>
    </dxf>
    <dxf>
      <font>
        <color rgb="FFC00000"/>
      </font>
      <fill>
        <patternFill>
          <bgColor theme="4" tint="0.79998168889431442"/>
        </patternFill>
      </fill>
    </dxf>
    <dxf>
      <font>
        <color rgb="FFC00000"/>
      </font>
      <fill>
        <patternFill>
          <bgColor theme="5" tint="0.59996337778862885"/>
        </patternFill>
      </fill>
    </dxf>
    <dxf>
      <font>
        <color rgb="FFC00000"/>
      </font>
      <fill>
        <patternFill>
          <bgColor theme="4" tint="0.79998168889431442"/>
        </patternFill>
      </fill>
    </dxf>
    <dxf>
      <font>
        <color rgb="FFC00000"/>
      </font>
      <fill>
        <patternFill>
          <bgColor theme="5" tint="0.59996337778862885"/>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4" tint="0.79998168889431442"/>
        </patternFill>
      </fill>
    </dxf>
    <dxf>
      <font>
        <color rgb="FFC00000"/>
      </font>
      <fill>
        <patternFill>
          <bgColor theme="4" tint="0.79998168889431442"/>
        </patternFill>
      </fill>
    </dxf>
    <dxf>
      <font>
        <color rgb="FFC00000"/>
      </font>
      <fill>
        <patternFill>
          <bgColor theme="5" tint="0.59996337778862885"/>
        </patternFill>
      </fill>
    </dxf>
    <dxf>
      <font>
        <color rgb="FFC00000"/>
      </font>
      <fill>
        <patternFill>
          <bgColor theme="4" tint="0.79998168889431442"/>
        </patternFill>
      </fill>
    </dxf>
    <dxf>
      <font>
        <color rgb="FFC00000"/>
      </font>
      <fill>
        <patternFill>
          <bgColor theme="5" tint="0.5999633777886288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4" tint="0.79998168889431442"/>
        </patternFill>
      </fill>
    </dxf>
    <dxf>
      <font>
        <color rgb="FFC00000"/>
      </font>
      <fill>
        <patternFill>
          <bgColor theme="4" tint="0.79998168889431442"/>
        </patternFill>
      </fill>
    </dxf>
    <dxf>
      <font>
        <color rgb="FFC00000"/>
      </font>
      <fill>
        <patternFill>
          <bgColor theme="5" tint="0.59996337778862885"/>
        </patternFill>
      </fill>
    </dxf>
    <dxf>
      <font>
        <color rgb="FFC00000"/>
      </font>
      <fill>
        <patternFill>
          <bgColor theme="4" tint="0.79998168889431442"/>
        </patternFill>
      </fill>
    </dxf>
    <dxf>
      <font>
        <color rgb="FFC00000"/>
      </font>
      <fill>
        <patternFill>
          <bgColor theme="5" tint="0.59996337778862885"/>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C00000"/>
      </font>
      <fill>
        <patternFill>
          <bgColor theme="4" tint="0.79998168889431442"/>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4" tint="0.79998168889431442"/>
        </patternFill>
      </fill>
    </dxf>
    <dxf>
      <font>
        <color rgb="FFC00000"/>
      </font>
      <fill>
        <patternFill>
          <bgColor theme="5" tint="0.59996337778862885"/>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9E1F2"/>
        </patternFill>
      </fill>
    </dxf>
    <dxf>
      <font>
        <color rgb="FF9C0006"/>
      </font>
      <fill>
        <patternFill patternType="solid">
          <bgColor rgb="FFD9E1F2"/>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C00000"/>
      </font>
      <fill>
        <patternFill>
          <bgColor theme="4" tint="0.79998168889431442"/>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4" tint="0.79998168889431442"/>
        </patternFill>
      </fill>
    </dxf>
    <dxf>
      <font>
        <color rgb="FFC00000"/>
      </font>
      <fill>
        <patternFill>
          <bgColor theme="5" tint="0.59996337778862885"/>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9E1F2"/>
        </patternFill>
      </fill>
    </dxf>
    <dxf>
      <font>
        <color rgb="FF9C0006"/>
      </font>
      <fill>
        <patternFill patternType="solid">
          <bgColor rgb="FFD9E1F2"/>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C00000"/>
      </font>
      <fill>
        <patternFill>
          <bgColor theme="5" tint="0.59996337778862885"/>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DDEBF7"/>
        </patternFill>
      </fill>
    </dxf>
    <dxf>
      <font>
        <color rgb="FFFFFFFF"/>
      </font>
      <fill>
        <patternFill patternType="solid">
          <bgColor rgb="FF2F75B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DDEBF7"/>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D9E1F2"/>
        </patternFill>
      </fill>
    </dxf>
    <dxf>
      <font>
        <color rgb="FF9C0006"/>
      </font>
      <fill>
        <patternFill patternType="solid">
          <bgColor rgb="FFD9E1F2"/>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DDEBF7"/>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DDEBF7"/>
        </patternFill>
      </fill>
    </dxf>
    <dxf>
      <font>
        <color rgb="FFC00000"/>
      </font>
      <fill>
        <patternFill>
          <bgColor theme="5" tint="0.59996337778862885"/>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DDEBF7"/>
        </patternFill>
      </fill>
    </dxf>
    <dxf>
      <font>
        <color rgb="FFFFFFFF"/>
      </font>
      <fill>
        <patternFill patternType="solid">
          <bgColor rgb="FF2F75B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DDEBF7"/>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D9E1F2"/>
        </patternFill>
      </fill>
    </dxf>
    <dxf>
      <font>
        <color rgb="FF9C0006"/>
      </font>
      <fill>
        <patternFill patternType="solid">
          <bgColor rgb="FFD9E1F2"/>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DDEBF7"/>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DDEBF7"/>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theme="5" tint="0.59996337778862885"/>
        </patternFill>
      </fill>
    </dxf>
    <dxf>
      <font>
        <color rgb="FF9C0006"/>
      </font>
      <fill>
        <patternFill patternType="solid">
          <bgColor theme="5" tint="0.5999633777886288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D9E1F2"/>
        </patternFill>
      </fill>
    </dxf>
    <dxf>
      <font>
        <color rgb="FF9C0006"/>
      </font>
      <fill>
        <patternFill patternType="solid">
          <bgColor rgb="FFD9E1F2"/>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theme="5" tint="0.5999633777886288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DDEBF7"/>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theme="5" tint="0.59996337778862885"/>
        </patternFill>
      </fill>
    </dxf>
    <dxf>
      <font>
        <color rgb="FF9C0006"/>
      </font>
      <fill>
        <patternFill patternType="solid">
          <bgColor theme="5" tint="0.5999633777886288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D9E1F2"/>
        </patternFill>
      </fill>
    </dxf>
    <dxf>
      <font>
        <color rgb="FF9C0006"/>
      </font>
      <fill>
        <patternFill patternType="solid">
          <bgColor rgb="FFD9E1F2"/>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theme="5" tint="0.5999633777886288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DDEBF7"/>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theme="5" tint="0.5999633777886288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theme="5" tint="0.59996337778862885"/>
        </patternFill>
      </fill>
    </dxf>
    <dxf>
      <font>
        <color rgb="FF9C0006"/>
      </font>
      <fill>
        <patternFill patternType="solid">
          <bgColor rgb="FFDDEBF7"/>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F8CBAD"/>
        </patternFill>
      </fill>
    </dxf>
    <dxf>
      <font>
        <color rgb="FF9C0006"/>
      </font>
      <fill>
        <patternFill patternType="solid">
          <bgColor rgb="FFD9E1F2"/>
        </patternFill>
      </fill>
    </dxf>
    <dxf>
      <font>
        <color rgb="FF9C0006"/>
      </font>
      <fill>
        <patternFill patternType="solid">
          <bgColor rgb="FFD9E1F2"/>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FFFFFF"/>
      </font>
      <fill>
        <patternFill patternType="solid">
          <bgColor rgb="FF2F75B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theme="5" tint="0.59996337778862885"/>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F8CBAD"/>
        </patternFill>
      </fill>
    </dxf>
    <dxf>
      <font>
        <color rgb="FF9C0006"/>
      </font>
      <fill>
        <patternFill patternType="solid">
          <bgColor rgb="FFDDEBF7"/>
        </patternFill>
      </fill>
    </dxf>
    <dxf>
      <font>
        <color rgb="FF9C0006"/>
      </font>
      <fill>
        <patternFill patternType="solid">
          <bgColor rgb="FFF8CBAD"/>
        </patternFill>
      </fill>
    </dxf>
    <dxf>
      <font>
        <color rgb="FF9C0006"/>
      </font>
      <fill>
        <patternFill patternType="solid">
          <bgColor rgb="FFF8CBA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0</xdr:row>
      <xdr:rowOff>114300</xdr:rowOff>
    </xdr:from>
    <xdr:to>
      <xdr:col>9</xdr:col>
      <xdr:colOff>78954</xdr:colOff>
      <xdr:row>1</xdr:row>
      <xdr:rowOff>243995</xdr:rowOff>
    </xdr:to>
    <xdr:pic>
      <xdr:nvPicPr>
        <xdr:cNvPr id="2" name="Picture 1">
          <a:extLst>
            <a:ext uri="{FF2B5EF4-FFF2-40B4-BE49-F238E27FC236}">
              <a16:creationId xmlns:a16="http://schemas.microsoft.com/office/drawing/2014/main" id="{9CC880EF-B7AB-4DB0-8DC6-61E29B638E57}"/>
            </a:ext>
          </a:extLst>
        </xdr:cNvPr>
        <xdr:cNvPicPr>
          <a:picLocks noChangeAspect="1"/>
        </xdr:cNvPicPr>
      </xdr:nvPicPr>
      <xdr:blipFill>
        <a:blip xmlns:r="http://schemas.openxmlformats.org/officeDocument/2006/relationships" r:embed="rId1"/>
        <a:stretch>
          <a:fillRect/>
        </a:stretch>
      </xdr:blipFill>
      <xdr:spPr>
        <a:xfrm>
          <a:off x="8448675" y="114300"/>
          <a:ext cx="1717254" cy="577370"/>
        </a:xfrm>
        <a:prstGeom prst="rect">
          <a:avLst/>
        </a:prstGeom>
      </xdr:spPr>
    </xdr:pic>
    <xdr:clientData/>
  </xdr:twoCellAnchor>
  <xdr:oneCellAnchor>
    <xdr:from>
      <xdr:col>6</xdr:col>
      <xdr:colOff>647700</xdr:colOff>
      <xdr:row>46</xdr:row>
      <xdr:rowOff>66675</xdr:rowOff>
    </xdr:from>
    <xdr:ext cx="1818854" cy="641350"/>
    <xdr:pic>
      <xdr:nvPicPr>
        <xdr:cNvPr id="3" name="Picture 2">
          <a:extLst>
            <a:ext uri="{FF2B5EF4-FFF2-40B4-BE49-F238E27FC236}">
              <a16:creationId xmlns:a16="http://schemas.microsoft.com/office/drawing/2014/main" id="{68400F62-24B4-4587-8B77-5FB0309858D5}"/>
            </a:ext>
            <a:ext uri="{147F2762-F138-4A5C-976F-8EAC2B608ADB}">
              <a16:predDERef xmlns:a16="http://schemas.microsoft.com/office/drawing/2014/main" pred="{9CC880EF-B7AB-4DB0-8DC6-61E29B638E57}"/>
            </a:ext>
          </a:extLst>
        </xdr:cNvPr>
        <xdr:cNvPicPr>
          <a:picLocks noChangeAspect="1"/>
        </xdr:cNvPicPr>
      </xdr:nvPicPr>
      <xdr:blipFill>
        <a:blip xmlns:r="http://schemas.openxmlformats.org/officeDocument/2006/relationships" r:embed="rId1"/>
        <a:stretch>
          <a:fillRect/>
        </a:stretch>
      </xdr:blipFill>
      <xdr:spPr>
        <a:xfrm>
          <a:off x="8220075" y="9544050"/>
          <a:ext cx="1818854" cy="641350"/>
        </a:xfrm>
        <a:prstGeom prst="rect">
          <a:avLst/>
        </a:prstGeom>
      </xdr:spPr>
    </xdr:pic>
    <xdr:clientData/>
  </xdr:oneCellAnchor>
  <xdr:twoCellAnchor>
    <xdr:from>
      <xdr:col>1</xdr:col>
      <xdr:colOff>2552700</xdr:colOff>
      <xdr:row>0</xdr:row>
      <xdr:rowOff>104775</xdr:rowOff>
    </xdr:from>
    <xdr:to>
      <xdr:col>6</xdr:col>
      <xdr:colOff>752475</xdr:colOff>
      <xdr:row>1</xdr:row>
      <xdr:rowOff>428625</xdr:rowOff>
    </xdr:to>
    <xdr:sp macro="" textlink="">
      <xdr:nvSpPr>
        <xdr:cNvPr id="5" name="TextBox 3">
          <a:extLst>
            <a:ext uri="{FF2B5EF4-FFF2-40B4-BE49-F238E27FC236}">
              <a16:creationId xmlns:a16="http://schemas.microsoft.com/office/drawing/2014/main" id="{32D6B5C2-E57A-11B1-1592-991B7A48E065}"/>
            </a:ext>
            <a:ext uri="{147F2762-F138-4A5C-976F-8EAC2B608ADB}">
              <a16:predDERef xmlns:a16="http://schemas.microsoft.com/office/drawing/2014/main" pred="{68400F62-24B4-4587-8B77-5FB0309858D5}"/>
            </a:ext>
          </a:extLst>
        </xdr:cNvPr>
        <xdr:cNvSpPr txBox="1"/>
      </xdr:nvSpPr>
      <xdr:spPr>
        <a:xfrm>
          <a:off x="2809875" y="104775"/>
          <a:ext cx="5514975"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b="1">
              <a:solidFill>
                <a:schemeClr val="dk1"/>
              </a:solidFill>
              <a:latin typeface="+mn-lt"/>
              <a:ea typeface="+mn-lt"/>
              <a:cs typeface="+mn-lt"/>
            </a:rPr>
            <a:t>Terminology</a:t>
          </a:r>
        </a:p>
        <a:p>
          <a:pPr marL="0" indent="0"/>
          <a:r>
            <a:rPr lang="en-US" sz="1000">
              <a:solidFill>
                <a:schemeClr val="dk1"/>
              </a:solidFill>
              <a:latin typeface="+mn-lt"/>
              <a:ea typeface="+mn-lt"/>
              <a:cs typeface="+mn-lt"/>
            </a:rPr>
            <a:t>CO = clinical oncology | MO = medical oncology | LTFT = less than full-time</a:t>
          </a:r>
        </a:p>
        <a:p>
          <a:pPr marL="0" indent="0"/>
          <a:r>
            <a:rPr lang="en-US" sz="1000">
              <a:solidFill>
                <a:schemeClr val="dk1"/>
              </a:solidFill>
              <a:latin typeface="+mn-lt"/>
              <a:ea typeface="+mn-lt"/>
              <a:cs typeface="+mn-lt"/>
            </a:rPr>
            <a:t>WTE = whole-time equiavlent | PAs = professional activities | SAS = speciality and specialist</a:t>
          </a:r>
          <a:endParaRPr lang="en-US" sz="1000" b="0" i="0" u="none" strike="noStrike">
            <a:solidFill>
              <a:schemeClr val="dk1"/>
            </a:solidFill>
            <a:latin typeface="Calibri" panose="020F0502020204030204" pitchFamily="34" charset="0"/>
            <a:cs typeface="Calibri" panose="020F0502020204030204" pitchFamily="34" charset="0"/>
          </a:endParaRPr>
        </a:p>
        <a:p>
          <a:pPr marL="0" indent="0"/>
          <a:r>
            <a:rPr lang="en-US" sz="1000" b="0" i="0" u="none" strike="noStrike">
              <a:solidFill>
                <a:schemeClr val="dk1"/>
              </a:solidFill>
              <a:latin typeface="Calibri" panose="020F0502020204030204" pitchFamily="34" charset="0"/>
              <a:cs typeface="Calibri" panose="020F0502020204030204" pitchFamily="34" charset="0"/>
            </a:rPr>
            <a:t>NK = not known | * = suppressed value for anonymity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377501</xdr:colOff>
      <xdr:row>1</xdr:row>
      <xdr:rowOff>142680</xdr:rowOff>
    </xdr:from>
    <xdr:to>
      <xdr:col>16</xdr:col>
      <xdr:colOff>928740</xdr:colOff>
      <xdr:row>4</xdr:row>
      <xdr:rowOff>141411</xdr:rowOff>
    </xdr:to>
    <xdr:pic>
      <xdr:nvPicPr>
        <xdr:cNvPr id="2" name="Picture 1">
          <a:extLst>
            <a:ext uri="{FF2B5EF4-FFF2-40B4-BE49-F238E27FC236}">
              <a16:creationId xmlns:a16="http://schemas.microsoft.com/office/drawing/2014/main" id="{4C6169E1-CB32-4F0D-BBAE-4C089D72DF0B}"/>
            </a:ext>
          </a:extLst>
        </xdr:cNvPr>
        <xdr:cNvPicPr>
          <a:picLocks noChangeAspect="1"/>
        </xdr:cNvPicPr>
      </xdr:nvPicPr>
      <xdr:blipFill>
        <a:blip xmlns:r="http://schemas.openxmlformats.org/officeDocument/2006/relationships" r:embed="rId1"/>
        <a:stretch>
          <a:fillRect/>
        </a:stretch>
      </xdr:blipFill>
      <xdr:spPr>
        <a:xfrm>
          <a:off x="7025562" y="337068"/>
          <a:ext cx="1678688" cy="591613"/>
        </a:xfrm>
        <a:prstGeom prst="rect">
          <a:avLst/>
        </a:prstGeom>
      </xdr:spPr>
    </xdr:pic>
    <xdr:clientData/>
  </xdr:twoCellAnchor>
  <xdr:oneCellAnchor>
    <xdr:from>
      <xdr:col>15</xdr:col>
      <xdr:colOff>242985</xdr:colOff>
      <xdr:row>46</xdr:row>
      <xdr:rowOff>36389</xdr:rowOff>
    </xdr:from>
    <xdr:ext cx="1818854" cy="641350"/>
    <xdr:pic>
      <xdr:nvPicPr>
        <xdr:cNvPr id="3" name="Picture 2">
          <a:extLst>
            <a:ext uri="{FF2B5EF4-FFF2-40B4-BE49-F238E27FC236}">
              <a16:creationId xmlns:a16="http://schemas.microsoft.com/office/drawing/2014/main" id="{E26D26D0-0A68-4533-9DB0-D976CE88E238}"/>
            </a:ext>
            <a:ext uri="{147F2762-F138-4A5C-976F-8EAC2B608ADB}">
              <a16:predDERef xmlns:a16="http://schemas.microsoft.com/office/drawing/2014/main" pred="{4C6169E1-CB32-4F0D-BBAE-4C089D72DF0B}"/>
            </a:ext>
          </a:extLst>
        </xdr:cNvPr>
        <xdr:cNvPicPr>
          <a:picLocks noChangeAspect="1"/>
        </xdr:cNvPicPr>
      </xdr:nvPicPr>
      <xdr:blipFill>
        <a:blip xmlns:r="http://schemas.openxmlformats.org/officeDocument/2006/relationships" r:embed="rId1"/>
        <a:stretch>
          <a:fillRect/>
        </a:stretch>
      </xdr:blipFill>
      <xdr:spPr>
        <a:xfrm>
          <a:off x="6891046" y="9736338"/>
          <a:ext cx="1818854" cy="6413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ensus@rcr.ac.uk"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Allan.James@ggc.scot.nhs.uk" TargetMode="External"/><Relationship Id="rId2" Type="http://schemas.openxmlformats.org/officeDocument/2006/relationships/hyperlink" Target="mailto:emmastaples@nhs.net" TargetMode="External"/><Relationship Id="rId1" Type="http://schemas.openxmlformats.org/officeDocument/2006/relationships/hyperlink" Target="mailto:Allan.James@ggc.scot.nhs.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CE24C-B09E-48F1-BFE8-FB49A28DE35E}">
  <dimension ref="A1:N68"/>
  <sheetViews>
    <sheetView tabSelected="1" zoomScale="95" zoomScaleNormal="95" workbookViewId="0">
      <pane ySplit="6" topLeftCell="A7" activePane="bottomLeft" state="frozen"/>
      <selection pane="bottomLeft"/>
    </sheetView>
  </sheetViews>
  <sheetFormatPr defaultRowHeight="15" customHeight="1"/>
  <cols>
    <col min="1" max="1" width="3.85546875" customWidth="1"/>
    <col min="2" max="2" width="58.42578125" style="1" customWidth="1"/>
    <col min="3" max="5" width="12.5703125" style="2" customWidth="1"/>
    <col min="6" max="6" width="13.5703125" style="2" customWidth="1"/>
    <col min="7" max="9" width="12.5703125" style="2" customWidth="1"/>
  </cols>
  <sheetData>
    <row r="1" spans="2:14" ht="36" customHeight="1"/>
    <row r="2" spans="2:14" ht="36.6" customHeight="1">
      <c r="B2" s="3" t="s">
        <v>0</v>
      </c>
    </row>
    <row r="4" spans="2:14">
      <c r="B4" s="4" t="s">
        <v>1</v>
      </c>
      <c r="C4" s="325" t="s">
        <v>2</v>
      </c>
      <c r="D4" s="326"/>
      <c r="E4" s="327" t="s">
        <v>3</v>
      </c>
      <c r="F4" s="328"/>
      <c r="G4" s="329" t="s">
        <v>4</v>
      </c>
      <c r="H4" s="330"/>
    </row>
    <row r="5" spans="2:14" ht="60">
      <c r="B5" s="1" t="s">
        <v>5</v>
      </c>
      <c r="D5" s="91"/>
    </row>
    <row r="6" spans="2:14" ht="25.5">
      <c r="B6" s="5" t="s">
        <v>6</v>
      </c>
      <c r="C6" s="6" t="s">
        <v>7</v>
      </c>
      <c r="D6" s="5" t="s">
        <v>8</v>
      </c>
      <c r="E6" s="5" t="s">
        <v>9</v>
      </c>
      <c r="F6" s="5" t="s">
        <v>10</v>
      </c>
      <c r="G6" s="97" t="s">
        <v>11</v>
      </c>
      <c r="H6" s="105" t="s">
        <v>12</v>
      </c>
      <c r="I6" s="232" t="s">
        <v>13</v>
      </c>
    </row>
    <row r="7" spans="2:14">
      <c r="B7" s="56" t="s">
        <v>14</v>
      </c>
      <c r="C7" s="7">
        <v>50</v>
      </c>
      <c r="D7" s="8">
        <v>2</v>
      </c>
      <c r="E7" s="8">
        <v>5</v>
      </c>
      <c r="F7" s="8">
        <v>3</v>
      </c>
      <c r="G7" s="98">
        <f>SUM(C7:F7)</f>
        <v>60</v>
      </c>
      <c r="H7" s="106">
        <v>60</v>
      </c>
      <c r="I7" s="233">
        <f>(G7-H7)</f>
        <v>0</v>
      </c>
      <c r="J7" s="93"/>
      <c r="N7" s="92"/>
    </row>
    <row r="8" spans="2:14">
      <c r="B8" s="9" t="s">
        <v>15</v>
      </c>
      <c r="C8" s="10"/>
      <c r="D8" s="10"/>
      <c r="E8" s="10"/>
      <c r="F8" s="10"/>
      <c r="G8" s="10"/>
      <c r="H8" s="107" t="s">
        <v>16</v>
      </c>
      <c r="I8" s="234"/>
    </row>
    <row r="9" spans="2:14" ht="25.5">
      <c r="B9" s="57" t="s">
        <v>17</v>
      </c>
      <c r="C9" s="11">
        <v>0.79</v>
      </c>
      <c r="D9" s="12" t="s">
        <v>18</v>
      </c>
      <c r="E9" s="256">
        <v>1</v>
      </c>
      <c r="F9" s="12" t="s">
        <v>18</v>
      </c>
      <c r="G9" s="152">
        <v>0.8</v>
      </c>
      <c r="H9" s="153">
        <v>0.67</v>
      </c>
      <c r="I9" s="235">
        <f>(G9-H9)</f>
        <v>0.13</v>
      </c>
      <c r="J9" s="2"/>
    </row>
    <row r="10" spans="2:14" ht="6.6" customHeight="1">
      <c r="B10" s="13"/>
      <c r="C10" s="14"/>
      <c r="D10" s="14"/>
      <c r="E10" s="14"/>
      <c r="F10" s="14"/>
      <c r="G10" s="14"/>
      <c r="H10" s="151"/>
      <c r="I10" s="236"/>
    </row>
    <row r="11" spans="2:14" ht="14.45" customHeight="1">
      <c r="B11" s="15" t="s">
        <v>19</v>
      </c>
      <c r="C11" s="16"/>
      <c r="D11" s="16"/>
      <c r="E11" s="16"/>
      <c r="F11" s="16"/>
      <c r="G11" s="154"/>
      <c r="H11" s="155"/>
      <c r="I11" s="237"/>
    </row>
    <row r="12" spans="2:14" ht="14.45" customHeight="1">
      <c r="B12" s="17" t="s">
        <v>20</v>
      </c>
      <c r="C12" s="174"/>
      <c r="D12" s="174"/>
      <c r="E12" s="174"/>
      <c r="F12" s="174"/>
      <c r="G12" s="99"/>
      <c r="H12" s="108"/>
      <c r="I12" s="238"/>
      <c r="M12" s="93"/>
    </row>
    <row r="13" spans="2:14">
      <c r="B13" s="58" t="s">
        <v>21</v>
      </c>
      <c r="C13" s="73">
        <v>886.5</v>
      </c>
      <c r="D13" s="73">
        <v>37</v>
      </c>
      <c r="E13" s="73">
        <v>95</v>
      </c>
      <c r="F13" s="73">
        <v>59.5</v>
      </c>
      <c r="G13" s="98">
        <f>SUM(C13:F13)</f>
        <v>1078</v>
      </c>
      <c r="H13" s="109">
        <v>1025</v>
      </c>
      <c r="I13" s="239">
        <f t="shared" ref="I13:I21" si="0">(G13-H13)</f>
        <v>53</v>
      </c>
    </row>
    <row r="14" spans="2:14">
      <c r="B14" s="59" t="s">
        <v>22</v>
      </c>
      <c r="C14" s="75">
        <v>69.5</v>
      </c>
      <c r="D14" s="75">
        <v>4</v>
      </c>
      <c r="E14" s="75">
        <v>5</v>
      </c>
      <c r="F14" s="75">
        <v>2.5</v>
      </c>
      <c r="G14" s="98">
        <f>SUM(C14:F14)</f>
        <v>81</v>
      </c>
      <c r="H14" s="106">
        <v>54</v>
      </c>
      <c r="I14" s="233">
        <f t="shared" si="0"/>
        <v>27</v>
      </c>
    </row>
    <row r="15" spans="2:14">
      <c r="B15" s="60" t="s">
        <v>23</v>
      </c>
      <c r="C15" s="18">
        <f>C14/C13</f>
        <v>7.8398195149464181E-2</v>
      </c>
      <c r="D15" s="18">
        <f t="shared" ref="D15:G15" si="1">D14/D13</f>
        <v>0.10810810810810811</v>
      </c>
      <c r="E15" s="18">
        <f t="shared" si="1"/>
        <v>5.2631578947368418E-2</v>
      </c>
      <c r="F15" s="18">
        <f t="shared" si="1"/>
        <v>4.2016806722689079E-2</v>
      </c>
      <c r="G15" s="100">
        <f t="shared" si="1"/>
        <v>7.5139146567718001E-2</v>
      </c>
      <c r="H15" s="110">
        <v>0.05</v>
      </c>
      <c r="I15" s="161">
        <f t="shared" si="0"/>
        <v>2.5139146567717999E-2</v>
      </c>
    </row>
    <row r="16" spans="2:14">
      <c r="B16" s="322" t="s">
        <v>24</v>
      </c>
      <c r="C16" s="323">
        <v>81</v>
      </c>
      <c r="D16" s="323">
        <v>4</v>
      </c>
      <c r="E16" s="323">
        <v>1</v>
      </c>
      <c r="F16" s="323">
        <v>4</v>
      </c>
      <c r="G16" s="321">
        <f>SUM(C16:F16)</f>
        <v>90</v>
      </c>
      <c r="H16" s="320">
        <v>93</v>
      </c>
      <c r="I16" s="319">
        <f t="shared" si="0"/>
        <v>-3</v>
      </c>
    </row>
    <row r="17" spans="2:10">
      <c r="B17" s="84" t="s">
        <v>25</v>
      </c>
      <c r="C17" s="83">
        <v>459</v>
      </c>
      <c r="D17" s="83">
        <v>14</v>
      </c>
      <c r="E17" s="83">
        <v>46</v>
      </c>
      <c r="F17" s="83">
        <v>25</v>
      </c>
      <c r="G17" s="98">
        <f>SUM(C17:F17)</f>
        <v>544</v>
      </c>
      <c r="H17" s="106">
        <v>505</v>
      </c>
      <c r="I17" s="233">
        <f t="shared" si="0"/>
        <v>39</v>
      </c>
    </row>
    <row r="18" spans="2:10">
      <c r="B18" s="85" t="s">
        <v>26</v>
      </c>
      <c r="C18" s="86">
        <f>C17/(C20-C16)</f>
        <v>0.34113712374581939</v>
      </c>
      <c r="D18" s="255">
        <f t="shared" ref="D18:G18" si="2">D17/(D20-D16)</f>
        <v>0.27450980392156865</v>
      </c>
      <c r="E18" s="86">
        <f t="shared" si="2"/>
        <v>0.32624113475177308</v>
      </c>
      <c r="F18" s="86">
        <f t="shared" si="2"/>
        <v>0.29585798816568049</v>
      </c>
      <c r="G18" s="101">
        <f t="shared" si="2"/>
        <v>0.33538840937114672</v>
      </c>
      <c r="H18" s="111">
        <v>0.33</v>
      </c>
      <c r="I18" s="241">
        <f t="shared" si="0"/>
        <v>5.3884093711467074E-3</v>
      </c>
    </row>
    <row r="19" spans="2:10">
      <c r="B19" s="62" t="s">
        <v>27</v>
      </c>
      <c r="C19" s="19">
        <v>516</v>
      </c>
      <c r="D19" s="19">
        <v>23</v>
      </c>
      <c r="E19" s="19">
        <v>52</v>
      </c>
      <c r="F19" s="19">
        <v>24</v>
      </c>
      <c r="G19" s="102">
        <f>SUM(C19:F19)</f>
        <v>615</v>
      </c>
      <c r="H19" s="112">
        <v>611</v>
      </c>
      <c r="I19" s="242">
        <f t="shared" si="0"/>
        <v>4</v>
      </c>
    </row>
    <row r="20" spans="2:10">
      <c r="B20" s="87" t="s">
        <v>28</v>
      </c>
      <c r="C20" s="88">
        <f>C17+C13+C16</f>
        <v>1426.5</v>
      </c>
      <c r="D20" s="88">
        <f t="shared" ref="D20:G20" si="3">D17+D13+D16</f>
        <v>55</v>
      </c>
      <c r="E20" s="88">
        <f t="shared" si="3"/>
        <v>142</v>
      </c>
      <c r="F20" s="88">
        <f t="shared" si="3"/>
        <v>88.5</v>
      </c>
      <c r="G20" s="103">
        <f t="shared" si="3"/>
        <v>1712</v>
      </c>
      <c r="H20" s="113">
        <v>1623</v>
      </c>
      <c r="I20" s="243">
        <f t="shared" si="0"/>
        <v>89</v>
      </c>
    </row>
    <row r="21" spans="2:10">
      <c r="B21" s="58" t="s">
        <v>29</v>
      </c>
      <c r="C21" s="20">
        <f t="shared" ref="C21:G21" si="4">C19+C13</f>
        <v>1402.5</v>
      </c>
      <c r="D21" s="20">
        <f t="shared" si="4"/>
        <v>60</v>
      </c>
      <c r="E21" s="20">
        <f t="shared" si="4"/>
        <v>147</v>
      </c>
      <c r="F21" s="20">
        <f t="shared" si="4"/>
        <v>83.5</v>
      </c>
      <c r="G21" s="94">
        <f t="shared" si="4"/>
        <v>1693</v>
      </c>
      <c r="H21" s="106">
        <v>1636</v>
      </c>
      <c r="I21" s="240">
        <f t="shared" si="0"/>
        <v>57</v>
      </c>
    </row>
    <row r="22" spans="2:10">
      <c r="B22" s="21" t="s">
        <v>30</v>
      </c>
      <c r="C22" s="22"/>
      <c r="D22" s="22"/>
      <c r="E22" s="22"/>
      <c r="F22" s="22"/>
      <c r="G22" s="22"/>
      <c r="H22" s="114"/>
      <c r="I22" s="238"/>
    </row>
    <row r="23" spans="2:10">
      <c r="B23" s="58" t="s">
        <v>21</v>
      </c>
      <c r="C23" s="75">
        <v>815.7</v>
      </c>
      <c r="D23" s="75">
        <v>34</v>
      </c>
      <c r="E23" s="75">
        <v>88.46</v>
      </c>
      <c r="F23" s="75">
        <v>49.7</v>
      </c>
      <c r="G23" s="98">
        <f>SUM(C23:F23)</f>
        <v>987.86000000000013</v>
      </c>
      <c r="H23" s="106">
        <v>943</v>
      </c>
      <c r="I23" s="233">
        <f>(G23-H23)</f>
        <v>44.860000000000127</v>
      </c>
    </row>
    <row r="24" spans="2:10">
      <c r="B24" s="58" t="s">
        <v>27</v>
      </c>
      <c r="C24" s="70">
        <v>455.7</v>
      </c>
      <c r="D24" s="70">
        <v>21.4</v>
      </c>
      <c r="E24" s="70">
        <v>48.7</v>
      </c>
      <c r="F24" s="70">
        <v>21.6</v>
      </c>
      <c r="G24" s="98">
        <v>547</v>
      </c>
      <c r="H24" s="106">
        <v>533</v>
      </c>
      <c r="I24" s="233">
        <f>(G24-H24)</f>
        <v>14</v>
      </c>
      <c r="J24" s="263"/>
    </row>
    <row r="25" spans="2:10">
      <c r="B25" s="58" t="s">
        <v>31</v>
      </c>
      <c r="C25" s="82">
        <f>C24+C23</f>
        <v>1271.4000000000001</v>
      </c>
      <c r="D25" s="82">
        <f t="shared" ref="D25:G25" si="5">D24+D23</f>
        <v>55.4</v>
      </c>
      <c r="E25" s="82">
        <f t="shared" si="5"/>
        <v>137.16</v>
      </c>
      <c r="F25" s="82">
        <f t="shared" si="5"/>
        <v>71.300000000000011</v>
      </c>
      <c r="G25" s="104">
        <f t="shared" si="5"/>
        <v>1534.8600000000001</v>
      </c>
      <c r="H25" s="115">
        <v>1476</v>
      </c>
      <c r="I25" s="177">
        <f>(G25-H25)</f>
        <v>58.860000000000127</v>
      </c>
    </row>
    <row r="26" spans="2:10">
      <c r="B26" s="63" t="s">
        <v>32</v>
      </c>
      <c r="C26" s="23">
        <f>C23/(C23+C24)</f>
        <v>0.64157621519584707</v>
      </c>
      <c r="D26" s="23">
        <f t="shared" ref="D26:G26" si="6">D23/(D23+D24)</f>
        <v>0.61371841155234663</v>
      </c>
      <c r="E26" s="23">
        <f t="shared" si="6"/>
        <v>0.64494021580635752</v>
      </c>
      <c r="F26" s="23">
        <f t="shared" si="6"/>
        <v>0.6970546984572229</v>
      </c>
      <c r="G26" s="157">
        <f t="shared" si="6"/>
        <v>0.64361570436391591</v>
      </c>
      <c r="H26" s="158">
        <v>0.64</v>
      </c>
      <c r="I26" s="95">
        <f>(G26-H26)</f>
        <v>3.6157043639158948E-3</v>
      </c>
    </row>
    <row r="27" spans="2:10" ht="6.6" customHeight="1">
      <c r="B27" s="13"/>
      <c r="C27" s="24"/>
      <c r="D27" s="24"/>
      <c r="E27" s="24"/>
      <c r="F27" s="24"/>
      <c r="G27" s="24"/>
      <c r="H27" s="156"/>
      <c r="I27" s="24"/>
    </row>
    <row r="28" spans="2:10">
      <c r="B28" s="9" t="s">
        <v>33</v>
      </c>
      <c r="C28" s="25"/>
      <c r="D28" s="25"/>
      <c r="E28" s="25"/>
      <c r="F28" s="25"/>
      <c r="G28" s="159"/>
      <c r="H28" s="160"/>
      <c r="I28" s="164"/>
      <c r="J28" s="163"/>
    </row>
    <row r="29" spans="2:10">
      <c r="B29" s="65" t="s">
        <v>34</v>
      </c>
      <c r="C29" s="26">
        <v>55.7</v>
      </c>
      <c r="D29" s="26">
        <v>1</v>
      </c>
      <c r="E29" s="26">
        <v>8.6999999999999993</v>
      </c>
      <c r="F29" s="26">
        <v>6</v>
      </c>
      <c r="G29" s="120">
        <v>71.400000000000006</v>
      </c>
      <c r="H29" s="117">
        <v>95</v>
      </c>
      <c r="I29" s="165">
        <f>(G29-H29)</f>
        <v>-23.599999999999994</v>
      </c>
      <c r="J29" s="163"/>
    </row>
    <row r="30" spans="2:10">
      <c r="B30" s="58" t="s">
        <v>35</v>
      </c>
      <c r="C30" s="27">
        <f>C29/(C29+C23)</f>
        <v>6.3920128528804215E-2</v>
      </c>
      <c r="D30" s="27">
        <f t="shared" ref="D30:G30" si="7">D29/(D29+D23)</f>
        <v>2.8571428571428571E-2</v>
      </c>
      <c r="E30" s="27">
        <f t="shared" si="7"/>
        <v>8.9543021819678881E-2</v>
      </c>
      <c r="F30" s="27">
        <f t="shared" si="7"/>
        <v>0.10771992818671454</v>
      </c>
      <c r="G30" s="121">
        <f t="shared" si="7"/>
        <v>6.7405547268848051E-2</v>
      </c>
      <c r="H30" s="118">
        <v>0.09</v>
      </c>
      <c r="I30" s="166">
        <f>(G30-H30)</f>
        <v>-2.2594452731151946E-2</v>
      </c>
      <c r="J30" s="168"/>
    </row>
    <row r="31" spans="2:10">
      <c r="B31" s="62" t="s">
        <v>36</v>
      </c>
      <c r="C31" s="28">
        <v>0.55000000000000004</v>
      </c>
      <c r="D31" s="28">
        <v>1</v>
      </c>
      <c r="E31" s="28">
        <v>0.56999999999999995</v>
      </c>
      <c r="F31" s="28">
        <v>0.33</v>
      </c>
      <c r="G31" s="122">
        <v>0.54</v>
      </c>
      <c r="H31" s="119">
        <v>0.45</v>
      </c>
      <c r="I31" s="166">
        <f>(G31-H31)</f>
        <v>9.0000000000000024E-2</v>
      </c>
      <c r="J31" s="168"/>
    </row>
    <row r="32" spans="2:10">
      <c r="B32" s="63" t="s">
        <v>37</v>
      </c>
      <c r="C32" s="28">
        <f>100%-(C23/C13)</f>
        <v>7.9864636209813877E-2</v>
      </c>
      <c r="D32" s="28">
        <f t="shared" ref="D32:G32" si="8">100%-(D23/D13)</f>
        <v>8.108108108108103E-2</v>
      </c>
      <c r="E32" s="28">
        <f t="shared" si="8"/>
        <v>6.8842105263157927E-2</v>
      </c>
      <c r="F32" s="28">
        <f t="shared" si="8"/>
        <v>0.16470588235294115</v>
      </c>
      <c r="G32" s="123">
        <f t="shared" si="8"/>
        <v>8.3617810760667766E-2</v>
      </c>
      <c r="H32" s="119">
        <v>0.08</v>
      </c>
      <c r="I32" s="167">
        <f>(G32-H32)</f>
        <v>3.617810760667764E-3</v>
      </c>
      <c r="J32" s="168"/>
    </row>
    <row r="33" spans="1:10" ht="6.6" customHeight="1">
      <c r="B33" s="29"/>
      <c r="C33" s="30"/>
      <c r="D33" s="30"/>
      <c r="E33" s="30"/>
      <c r="F33" s="30"/>
      <c r="G33" s="30"/>
      <c r="H33" s="89"/>
      <c r="I33" s="55"/>
    </row>
    <row r="34" spans="1:10">
      <c r="B34" s="31" t="s">
        <v>38</v>
      </c>
      <c r="C34" s="32"/>
      <c r="D34" s="32"/>
      <c r="E34" s="32"/>
      <c r="F34" s="32"/>
      <c r="G34" s="32"/>
      <c r="H34" s="124"/>
      <c r="I34" s="96"/>
    </row>
    <row r="35" spans="1:10" s="35" customFormat="1" ht="25.5">
      <c r="A35"/>
      <c r="B35" s="71" t="s">
        <v>39</v>
      </c>
      <c r="C35" s="33">
        <v>0.04</v>
      </c>
      <c r="D35" s="34">
        <v>0.02</v>
      </c>
      <c r="E35" s="34">
        <v>0.06</v>
      </c>
      <c r="F35" s="34">
        <v>0.04</v>
      </c>
      <c r="G35" s="127">
        <v>0.04</v>
      </c>
      <c r="H35" s="125">
        <v>0.03</v>
      </c>
      <c r="I35" s="175">
        <f>(G35-H35)</f>
        <v>1.0000000000000002E-2</v>
      </c>
    </row>
    <row r="36" spans="1:10">
      <c r="B36" s="74" t="s">
        <v>40</v>
      </c>
      <c r="C36" s="36">
        <v>0.05</v>
      </c>
      <c r="D36" s="37">
        <v>7.0000000000000007E-2</v>
      </c>
      <c r="E36" s="37">
        <v>0.01</v>
      </c>
      <c r="F36" s="37">
        <v>0.05</v>
      </c>
      <c r="G36" s="128">
        <v>4.8000000000000001E-2</v>
      </c>
      <c r="H36" s="126">
        <v>0.03</v>
      </c>
      <c r="I36" s="161">
        <f>(G36-H36)</f>
        <v>1.8000000000000002E-2</v>
      </c>
    </row>
    <row r="37" spans="1:10">
      <c r="B37" s="69" t="s">
        <v>41</v>
      </c>
      <c r="C37" s="38">
        <v>0.19</v>
      </c>
      <c r="D37" s="28">
        <v>0.19</v>
      </c>
      <c r="E37" s="28">
        <v>0.17</v>
      </c>
      <c r="F37" s="28">
        <v>0.2</v>
      </c>
      <c r="G37" s="122">
        <v>0.19</v>
      </c>
      <c r="H37" s="119">
        <v>0.19</v>
      </c>
      <c r="I37" s="176">
        <f>(G37-H37)</f>
        <v>0</v>
      </c>
    </row>
    <row r="38" spans="1:10">
      <c r="B38" s="183" t="s">
        <v>42</v>
      </c>
      <c r="C38" s="184">
        <v>931.8</v>
      </c>
      <c r="D38" s="185">
        <v>37.5</v>
      </c>
      <c r="E38" s="185">
        <v>101.9</v>
      </c>
      <c r="F38" s="185">
        <v>46.3</v>
      </c>
      <c r="G38" s="98">
        <v>1117.4000000000001</v>
      </c>
      <c r="H38" s="106">
        <v>1063</v>
      </c>
      <c r="I38" s="177">
        <f>(G38-H38)</f>
        <v>54.400000000000091</v>
      </c>
    </row>
    <row r="39" spans="1:10" ht="25.5">
      <c r="B39" s="186" t="s">
        <v>43</v>
      </c>
      <c r="C39" s="264">
        <f>(C38/C23)^(1/5)-1</f>
        <v>2.697163554397175E-2</v>
      </c>
      <c r="D39" s="264">
        <f>(D38/D23)^(1/5)-1</f>
        <v>1.9789345219038745E-2</v>
      </c>
      <c r="E39" s="264">
        <f>(E38/E23)^(1/5)-1</f>
        <v>2.8692207012732673E-2</v>
      </c>
      <c r="F39" s="265">
        <f>(F38/F23)^(1/5)-1</f>
        <v>-1.4072635966681735E-2</v>
      </c>
      <c r="G39" s="257">
        <f>(G38/G23)^(1/5)-1</f>
        <v>2.4949937510581721E-2</v>
      </c>
      <c r="H39" s="190">
        <v>0.02</v>
      </c>
      <c r="I39" s="178">
        <f>(G39-H39)</f>
        <v>4.9499375105817207E-3</v>
      </c>
    </row>
    <row r="40" spans="1:10" ht="7.35" customHeight="1">
      <c r="B40" s="39"/>
      <c r="C40" s="40"/>
      <c r="D40" s="40"/>
      <c r="E40" s="40"/>
      <c r="F40" s="40"/>
      <c r="G40" s="40"/>
      <c r="H40" s="90"/>
      <c r="I40" s="179"/>
    </row>
    <row r="41" spans="1:10">
      <c r="B41" s="9" t="s">
        <v>44</v>
      </c>
      <c r="C41" s="25"/>
      <c r="D41" s="25"/>
      <c r="E41" s="25"/>
      <c r="F41" s="25"/>
      <c r="G41" s="25"/>
      <c r="H41" s="116"/>
      <c r="I41" s="162"/>
    </row>
    <row r="42" spans="1:10">
      <c r="B42" s="62" t="s">
        <v>45</v>
      </c>
      <c r="C42" s="76">
        <v>56536419</v>
      </c>
      <c r="D42" s="76">
        <v>1904563</v>
      </c>
      <c r="E42" s="76">
        <v>5479900</v>
      </c>
      <c r="F42" s="76">
        <v>3105410</v>
      </c>
      <c r="G42" s="133">
        <f>SUM(C42:F42)</f>
        <v>67026292</v>
      </c>
      <c r="H42" s="129">
        <v>67081234</v>
      </c>
      <c r="I42" s="180">
        <f>(G42-H42)</f>
        <v>-54942</v>
      </c>
    </row>
    <row r="43" spans="1:10">
      <c r="B43" s="59" t="s">
        <v>46</v>
      </c>
      <c r="C43" s="79">
        <v>21473353</v>
      </c>
      <c r="D43" s="79">
        <v>703301</v>
      </c>
      <c r="E43" s="79">
        <v>2225688</v>
      </c>
      <c r="F43" s="79">
        <v>1305123</v>
      </c>
      <c r="G43" s="134">
        <f>SUM(C43:F43)</f>
        <v>25707465</v>
      </c>
      <c r="H43" s="130">
        <v>25491324</v>
      </c>
      <c r="I43" s="180">
        <f>(G43-H43)</f>
        <v>216141</v>
      </c>
    </row>
    <row r="44" spans="1:10">
      <c r="B44" s="58" t="s">
        <v>47</v>
      </c>
      <c r="C44" s="41">
        <f>(C23)/(C43/100000)</f>
        <v>3.7986615318064207</v>
      </c>
      <c r="D44" s="41">
        <f>(D23)/(D43/100000)</f>
        <v>4.8343454651706734</v>
      </c>
      <c r="E44" s="41">
        <f>(E23)/(E43/100000)</f>
        <v>3.9745013676669867</v>
      </c>
      <c r="F44" s="41">
        <f>(F23)/(F43/100000)</f>
        <v>3.8080701972151285</v>
      </c>
      <c r="G44" s="135">
        <f>(G23)/(G43/100000)</f>
        <v>3.8426970531711317</v>
      </c>
      <c r="H44" s="131">
        <v>3.7</v>
      </c>
      <c r="I44" s="181">
        <f>(G44-H44)</f>
        <v>0.14269705317113157</v>
      </c>
      <c r="J44" s="64"/>
    </row>
    <row r="45" spans="1:10">
      <c r="B45" s="150" t="s">
        <v>48</v>
      </c>
      <c r="C45" s="41">
        <f>C25/(C43/100000)</f>
        <v>5.9208266170634838</v>
      </c>
      <c r="D45" s="41">
        <f>D25/(D43/100000)</f>
        <v>7.8771393756016268</v>
      </c>
      <c r="E45" s="41">
        <f>E25/(E43/100000)</f>
        <v>6.1625888264662434</v>
      </c>
      <c r="F45" s="41">
        <f>F25/(F43/100000)</f>
        <v>5.4630866209545008</v>
      </c>
      <c r="G45" s="135">
        <f>G25/(G43/100000)</f>
        <v>5.9704836707936781</v>
      </c>
      <c r="H45" s="132">
        <v>5.8</v>
      </c>
      <c r="I45" s="182">
        <f>(G45-H45)</f>
        <v>0.17048367079367832</v>
      </c>
      <c r="J45" s="64"/>
    </row>
    <row r="46" spans="1:10">
      <c r="B46" s="42"/>
      <c r="C46" s="43"/>
      <c r="D46" s="43"/>
      <c r="E46" s="43"/>
      <c r="F46" s="43"/>
      <c r="G46" s="43"/>
      <c r="H46" s="81"/>
      <c r="I46" s="179"/>
    </row>
    <row r="48" spans="1:10">
      <c r="B48" s="331" t="s">
        <v>49</v>
      </c>
      <c r="C48" s="332"/>
      <c r="D48" s="332"/>
    </row>
    <row r="50" spans="2:10">
      <c r="B50" s="4" t="s">
        <v>1</v>
      </c>
    </row>
    <row r="51" spans="2:10" ht="12.95" customHeight="1">
      <c r="B51" s="44"/>
    </row>
    <row r="52" spans="2:10">
      <c r="B52" s="172" t="s">
        <v>50</v>
      </c>
      <c r="C52" s="173"/>
      <c r="D52" s="173"/>
      <c r="E52" s="173"/>
      <c r="F52" s="173"/>
      <c r="G52" s="173"/>
      <c r="H52" s="136"/>
      <c r="I52" s="244"/>
    </row>
    <row r="53" spans="2:10" ht="25.5">
      <c r="B53" s="169" t="s">
        <v>51</v>
      </c>
      <c r="C53" s="170"/>
      <c r="D53" s="170"/>
      <c r="E53" s="170"/>
      <c r="F53" s="170"/>
      <c r="G53" s="171"/>
      <c r="H53" s="137" t="s">
        <v>16</v>
      </c>
      <c r="I53" s="245"/>
    </row>
    <row r="54" spans="2:10">
      <c r="B54" s="66" t="s">
        <v>34</v>
      </c>
      <c r="C54" s="45">
        <f>C29</f>
        <v>55.7</v>
      </c>
      <c r="D54" s="46">
        <f>D29</f>
        <v>1</v>
      </c>
      <c r="E54" s="45">
        <f>E29</f>
        <v>8.6999999999999993</v>
      </c>
      <c r="F54" s="45">
        <f>F29</f>
        <v>6</v>
      </c>
      <c r="G54" s="146">
        <f>G29</f>
        <v>71.400000000000006</v>
      </c>
      <c r="H54" s="138">
        <v>95</v>
      </c>
      <c r="I54" s="246">
        <f>(G54-H54)</f>
        <v>-23.599999999999994</v>
      </c>
    </row>
    <row r="55" spans="2:10">
      <c r="B55" s="66" t="s">
        <v>52</v>
      </c>
      <c r="C55" s="47">
        <v>83.2</v>
      </c>
      <c r="D55" s="47">
        <v>5.0999999999999996</v>
      </c>
      <c r="E55" s="47">
        <v>8.6999999999999993</v>
      </c>
      <c r="F55" s="47">
        <v>6.9</v>
      </c>
      <c r="G55" s="147">
        <f>SUM(C55:F55)</f>
        <v>103.9</v>
      </c>
      <c r="H55" s="139">
        <v>94</v>
      </c>
      <c r="I55" s="247">
        <f>(G55-H55)</f>
        <v>9.9000000000000057</v>
      </c>
    </row>
    <row r="56" spans="2:10">
      <c r="B56" s="67" t="s">
        <v>53</v>
      </c>
      <c r="C56" s="26">
        <f t="shared" ref="C56:G56" si="9">C55+C54</f>
        <v>138.9</v>
      </c>
      <c r="D56" s="26">
        <f t="shared" si="9"/>
        <v>6.1</v>
      </c>
      <c r="E56" s="26">
        <v>17</v>
      </c>
      <c r="F56" s="26">
        <f t="shared" si="9"/>
        <v>12.9</v>
      </c>
      <c r="G56" s="120">
        <f t="shared" si="9"/>
        <v>175.3</v>
      </c>
      <c r="H56" s="140">
        <v>189</v>
      </c>
      <c r="I56" s="247">
        <f>(G56-H56)</f>
        <v>-13.699999999999989</v>
      </c>
      <c r="J56" s="64"/>
    </row>
    <row r="57" spans="2:10">
      <c r="B57" s="68" t="s">
        <v>54</v>
      </c>
      <c r="C57" s="193">
        <f>C56/(C56+C23)</f>
        <v>0.14550597108736643</v>
      </c>
      <c r="D57" s="193">
        <f>D56/(D56+D23)</f>
        <v>0.15211970074812967</v>
      </c>
      <c r="E57" s="193">
        <f>E56/(E56+E23)</f>
        <v>0.16119855869523991</v>
      </c>
      <c r="F57" s="193">
        <f>F56/(F56+F23)</f>
        <v>0.20607028753993611</v>
      </c>
      <c r="G57" s="194">
        <f>G56/(G56+G23)</f>
        <v>0.15071013446129508</v>
      </c>
      <c r="H57" s="141">
        <v>0.17</v>
      </c>
      <c r="I57" s="235">
        <f>(G57-H57)</f>
        <v>-1.9289865538704931E-2</v>
      </c>
      <c r="J57" s="64"/>
    </row>
    <row r="58" spans="2:10">
      <c r="B58" s="48" t="s">
        <v>55</v>
      </c>
      <c r="C58" s="49"/>
      <c r="D58" s="49"/>
      <c r="E58" s="49"/>
      <c r="F58" s="49"/>
      <c r="G58" s="148"/>
      <c r="H58" s="142" t="s">
        <v>16</v>
      </c>
      <c r="I58" s="248"/>
    </row>
    <row r="59" spans="2:10" ht="38.25">
      <c r="B59" s="66" t="s">
        <v>56</v>
      </c>
      <c r="C59" s="187">
        <f>(4.52*(C43/100000))-C23</f>
        <v>154.89555559999985</v>
      </c>
      <c r="D59" s="187">
        <v>0</v>
      </c>
      <c r="E59" s="187">
        <f>(4.52*(E43/100000))-E23</f>
        <v>12.141097599999995</v>
      </c>
      <c r="F59" s="187">
        <f>(4.52*(F43/100000))-F23</f>
        <v>9.2915595999999923</v>
      </c>
      <c r="G59" s="187">
        <v>175</v>
      </c>
      <c r="H59" s="188">
        <v>189</v>
      </c>
      <c r="I59" s="249">
        <f>(G59-H59)</f>
        <v>-14</v>
      </c>
    </row>
    <row r="60" spans="2:10">
      <c r="B60" s="68" t="s">
        <v>54</v>
      </c>
      <c r="C60" s="50">
        <f>C59/(C59+C23)</f>
        <v>0.15958815667999529</v>
      </c>
      <c r="D60" s="51" t="s">
        <v>57</v>
      </c>
      <c r="E60" s="50">
        <f>E59/(E59+E23)</f>
        <v>0.12068553812677285</v>
      </c>
      <c r="F60" s="50">
        <f>F59/(F59+F23)</f>
        <v>0.15750659353647589</v>
      </c>
      <c r="G60" s="149">
        <f>G59/(G59+G23)</f>
        <v>0.15049103073456821</v>
      </c>
      <c r="H60" s="143">
        <v>0.17</v>
      </c>
      <c r="I60" s="235">
        <f>(G60-H60)</f>
        <v>-1.9508969265431803E-2</v>
      </c>
    </row>
    <row r="61" spans="2:10" ht="25.5">
      <c r="B61" s="52" t="s">
        <v>58</v>
      </c>
      <c r="C61" s="49"/>
      <c r="D61" s="49"/>
      <c r="E61" s="49"/>
      <c r="F61" s="49"/>
      <c r="G61" s="148"/>
      <c r="H61" s="142" t="s">
        <v>16</v>
      </c>
      <c r="I61" s="250"/>
      <c r="J61" s="72"/>
    </row>
    <row r="62" spans="2:10">
      <c r="B62" s="80" t="s">
        <v>59</v>
      </c>
      <c r="C62" s="53">
        <f>(C56+C59)/2</f>
        <v>146.89777779999991</v>
      </c>
      <c r="D62" s="53">
        <v>2.9026210000000008</v>
      </c>
      <c r="E62" s="53">
        <f t="shared" ref="E62:G62" si="10">(E56+E59)/2</f>
        <v>14.570548799999997</v>
      </c>
      <c r="F62" s="53">
        <f t="shared" si="10"/>
        <v>11.095779799999995</v>
      </c>
      <c r="G62" s="53">
        <f t="shared" si="10"/>
        <v>175.15</v>
      </c>
      <c r="H62" s="144">
        <v>189</v>
      </c>
      <c r="I62" s="251">
        <f>(G62-H62)</f>
        <v>-13.849999999999994</v>
      </c>
      <c r="J62" s="77"/>
    </row>
    <row r="63" spans="2:10">
      <c r="B63" s="78" t="s">
        <v>60</v>
      </c>
      <c r="C63" s="54">
        <f>C62/(C62+C23)</f>
        <v>0.15260556505307146</v>
      </c>
      <c r="D63" s="54">
        <v>8.4127550773606452E-2</v>
      </c>
      <c r="E63" s="54">
        <f>E62/(E62+E23)</f>
        <v>0.14141969512638369</v>
      </c>
      <c r="F63" s="54">
        <f>F62/(F62+F23)</f>
        <v>0.18250904645851743</v>
      </c>
      <c r="G63" s="54">
        <f>G62/(G62+G23)</f>
        <v>0.15060059672745718</v>
      </c>
      <c r="H63" s="145">
        <v>0.17</v>
      </c>
      <c r="I63" s="252">
        <f>(G63-H63)</f>
        <v>-1.9399403272542831E-2</v>
      </c>
    </row>
    <row r="64" spans="2:10">
      <c r="B64" s="191" t="s">
        <v>61</v>
      </c>
      <c r="C64" s="53">
        <v>299.73723814398704</v>
      </c>
      <c r="D64" s="53">
        <v>10.098134790225323</v>
      </c>
      <c r="E64" s="53">
        <v>29.20244504832155</v>
      </c>
      <c r="F64" s="53">
        <v>31.783975070924953</v>
      </c>
      <c r="G64" s="53">
        <v>367.50689942187546</v>
      </c>
      <c r="H64" s="144">
        <v>381</v>
      </c>
      <c r="I64" s="253">
        <f>(G64-H64)</f>
        <v>-13.49310057812454</v>
      </c>
    </row>
    <row r="65" spans="2:9">
      <c r="B65" s="192" t="s">
        <v>62</v>
      </c>
      <c r="C65" s="54">
        <v>0.24393924822913438</v>
      </c>
      <c r="D65" s="54">
        <v>0.2144062569611796</v>
      </c>
      <c r="E65" s="54">
        <v>0.22257546372376186</v>
      </c>
      <c r="F65" s="54">
        <v>0.40861854953984678</v>
      </c>
      <c r="G65" s="54">
        <v>0.24756159743346218</v>
      </c>
      <c r="H65" s="145">
        <v>0.26</v>
      </c>
      <c r="I65" s="254">
        <f>(G65-H65)</f>
        <v>-1.2438402566537832E-2</v>
      </c>
    </row>
    <row r="66" spans="2:9">
      <c r="C66" s="55"/>
      <c r="D66" s="55"/>
      <c r="E66" s="55"/>
      <c r="F66" s="55"/>
      <c r="G66" s="55"/>
      <c r="H66" s="55"/>
      <c r="I66" s="55"/>
    </row>
    <row r="67" spans="2:9">
      <c r="C67" s="55"/>
      <c r="D67" s="55"/>
      <c r="E67" s="55"/>
      <c r="F67" s="55"/>
      <c r="G67" s="55"/>
      <c r="H67" s="55"/>
      <c r="I67" s="55"/>
    </row>
    <row r="68" spans="2:9">
      <c r="C68" s="55"/>
      <c r="D68" s="55"/>
      <c r="E68" s="55"/>
      <c r="F68" s="55"/>
      <c r="G68" s="55"/>
      <c r="H68" s="55"/>
      <c r="I68" s="55"/>
    </row>
  </sheetData>
  <mergeCells count="4">
    <mergeCell ref="C4:D4"/>
    <mergeCell ref="E4:F4"/>
    <mergeCell ref="G4:H4"/>
    <mergeCell ref="B48:D48"/>
  </mergeCells>
  <conditionalFormatting sqref="C9:G9">
    <cfRule type="aboveAverage" dxfId="338" priority="16"/>
  </conditionalFormatting>
  <conditionalFormatting sqref="C15:G15">
    <cfRule type="aboveAverage" dxfId="337" priority="15"/>
  </conditionalFormatting>
  <conditionalFormatting sqref="C18:G18">
    <cfRule type="aboveAverage" dxfId="336" priority="14" aboveAverage="0"/>
  </conditionalFormatting>
  <conditionalFormatting sqref="C30:G30">
    <cfRule type="aboveAverage" dxfId="335" priority="13"/>
  </conditionalFormatting>
  <conditionalFormatting sqref="C31:G31">
    <cfRule type="aboveAverage" dxfId="334" priority="12"/>
  </conditionalFormatting>
  <conditionalFormatting sqref="C32:G32">
    <cfRule type="aboveAverage" dxfId="333" priority="11"/>
  </conditionalFormatting>
  <conditionalFormatting sqref="C35:G35">
    <cfRule type="aboveAverage" dxfId="332" priority="10" aboveAverage="0"/>
  </conditionalFormatting>
  <conditionalFormatting sqref="C36:G36">
    <cfRule type="aboveAverage" dxfId="331" priority="9" aboveAverage="0"/>
  </conditionalFormatting>
  <conditionalFormatting sqref="C37:G37">
    <cfRule type="aboveAverage" dxfId="330" priority="8"/>
  </conditionalFormatting>
  <conditionalFormatting sqref="C44:G44">
    <cfRule type="aboveAverage" dxfId="329" priority="6" aboveAverage="0"/>
  </conditionalFormatting>
  <conditionalFormatting sqref="C45:G45">
    <cfRule type="aboveAverage" dxfId="328" priority="5" aboveAverage="0"/>
  </conditionalFormatting>
  <conditionalFormatting sqref="C57:G57">
    <cfRule type="aboveAverage" dxfId="327" priority="4"/>
  </conditionalFormatting>
  <conditionalFormatting sqref="C60:G60">
    <cfRule type="aboveAverage" dxfId="326" priority="3"/>
  </conditionalFormatting>
  <conditionalFormatting sqref="C63:G63">
    <cfRule type="aboveAverage" dxfId="325" priority="2"/>
  </conditionalFormatting>
  <conditionalFormatting sqref="C65:G65">
    <cfRule type="aboveAverage" dxfId="324" priority="1"/>
  </conditionalFormatting>
  <conditionalFormatting sqref="G39 C39:E39">
    <cfRule type="aboveAverage" dxfId="323" priority="7"/>
  </conditionalFormatting>
  <pageMargins left="0.7" right="0.7" top="0.75" bottom="0.75" header="0.3" footer="0.3"/>
  <pageSetup paperSize="9" orientation="portrait" r:id="rId1"/>
  <ignoredErrors>
    <ignoredError sqref="G15 G1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3D628-FE27-46DC-BFBD-3A564AD7C38C}">
  <dimension ref="A2:S68"/>
  <sheetViews>
    <sheetView zoomScale="98" zoomScaleNormal="98" workbookViewId="0">
      <pane ySplit="7" topLeftCell="A8" activePane="bottomLeft" state="frozen"/>
      <selection pane="bottomLeft" activeCell="G2" sqref="G2"/>
    </sheetView>
  </sheetViews>
  <sheetFormatPr defaultRowHeight="15"/>
  <cols>
    <col min="1" max="1" width="3.85546875" customWidth="1"/>
    <col min="2" max="2" width="60.7109375" style="1" customWidth="1"/>
    <col min="3" max="5" width="12.5703125" style="2" customWidth="1"/>
    <col min="6" max="6" width="13.5703125" style="2" customWidth="1"/>
    <col min="7" max="7" width="12.5703125" style="2" customWidth="1"/>
    <col min="8" max="11" width="12.7109375" style="210" customWidth="1"/>
    <col min="12" max="14" width="11.28515625" style="210" customWidth="1"/>
    <col min="15" max="15" width="12.7109375" style="210" customWidth="1"/>
    <col min="16" max="16" width="16.85546875" customWidth="1"/>
    <col min="17" max="17" width="14.7109375" customWidth="1"/>
    <col min="18" max="19" width="11.28515625" style="210" customWidth="1"/>
  </cols>
  <sheetData>
    <row r="2" spans="2:19" ht="15.75">
      <c r="B2" s="3" t="s">
        <v>0</v>
      </c>
    </row>
    <row r="3" spans="2:19" ht="15" customHeight="1"/>
    <row r="4" spans="2:19">
      <c r="B4" s="4" t="s">
        <v>1</v>
      </c>
      <c r="C4" s="325" t="s">
        <v>63</v>
      </c>
      <c r="D4" s="326"/>
      <c r="E4" s="327" t="s">
        <v>64</v>
      </c>
      <c r="F4" s="328"/>
      <c r="G4" s="210"/>
    </row>
    <row r="5" spans="2:19" ht="45.75" customHeight="1" thickBot="1">
      <c r="B5" s="269" t="s">
        <v>65</v>
      </c>
      <c r="C5" s="269"/>
      <c r="D5" s="269"/>
      <c r="E5" s="91"/>
      <c r="F5" s="260"/>
      <c r="L5"/>
      <c r="M5"/>
      <c r="N5"/>
      <c r="O5"/>
      <c r="R5"/>
      <c r="S5"/>
    </row>
    <row r="6" spans="2:19" ht="15.75" thickBot="1">
      <c r="C6" s="335" t="s">
        <v>7</v>
      </c>
      <c r="D6" s="333"/>
      <c r="E6" s="333"/>
      <c r="F6" s="333"/>
      <c r="G6" s="333"/>
      <c r="H6" s="333"/>
      <c r="I6" s="333"/>
      <c r="J6" s="333"/>
      <c r="K6" s="334"/>
      <c r="L6" s="195" t="s">
        <v>66</v>
      </c>
      <c r="M6" s="333" t="s">
        <v>9</v>
      </c>
      <c r="N6" s="333"/>
      <c r="O6" s="334"/>
      <c r="P6" s="335" t="s">
        <v>10</v>
      </c>
      <c r="Q6" s="336"/>
      <c r="R6"/>
      <c r="S6"/>
    </row>
    <row r="7" spans="2:19" ht="40.15" customHeight="1">
      <c r="B7" s="5" t="s">
        <v>6</v>
      </c>
      <c r="C7" s="5" t="s">
        <v>67</v>
      </c>
      <c r="D7" s="5" t="s">
        <v>68</v>
      </c>
      <c r="E7" s="5" t="s">
        <v>69</v>
      </c>
      <c r="F7" s="5" t="s">
        <v>70</v>
      </c>
      <c r="G7" s="5" t="s">
        <v>71</v>
      </c>
      <c r="H7" s="5" t="s">
        <v>72</v>
      </c>
      <c r="I7" s="5" t="s">
        <v>73</v>
      </c>
      <c r="J7" s="5" t="s">
        <v>74</v>
      </c>
      <c r="K7" s="5" t="s">
        <v>75</v>
      </c>
      <c r="L7" s="5" t="s">
        <v>76</v>
      </c>
      <c r="M7" s="5" t="s">
        <v>77</v>
      </c>
      <c r="N7" s="5" t="s">
        <v>78</v>
      </c>
      <c r="O7" s="5" t="s">
        <v>79</v>
      </c>
      <c r="P7" s="5" t="s">
        <v>255</v>
      </c>
      <c r="Q7" s="5" t="s">
        <v>256</v>
      </c>
      <c r="R7"/>
      <c r="S7"/>
    </row>
    <row r="8" spans="2:19" ht="15.75" thickBot="1">
      <c r="B8" s="200" t="s">
        <v>14</v>
      </c>
      <c r="C8" s="211">
        <v>5</v>
      </c>
      <c r="D8" s="211">
        <v>7</v>
      </c>
      <c r="E8" s="211">
        <v>8</v>
      </c>
      <c r="F8" s="211">
        <v>2</v>
      </c>
      <c r="G8" s="211">
        <v>3</v>
      </c>
      <c r="H8" s="211">
        <v>7</v>
      </c>
      <c r="I8" s="211">
        <v>9</v>
      </c>
      <c r="J8" s="211">
        <v>6</v>
      </c>
      <c r="K8" s="211">
        <v>3</v>
      </c>
      <c r="L8" s="211">
        <v>2</v>
      </c>
      <c r="M8" s="211">
        <v>2</v>
      </c>
      <c r="N8" s="211">
        <v>2</v>
      </c>
      <c r="O8" s="211">
        <v>1</v>
      </c>
      <c r="P8" s="211">
        <v>1</v>
      </c>
      <c r="Q8" s="211">
        <v>2</v>
      </c>
      <c r="R8"/>
      <c r="S8"/>
    </row>
    <row r="9" spans="2:19">
      <c r="B9" s="204" t="s">
        <v>15</v>
      </c>
      <c r="C9" s="205"/>
      <c r="D9" s="205"/>
      <c r="E9" s="205"/>
      <c r="F9" s="205"/>
      <c r="G9" s="205"/>
      <c r="H9" s="205"/>
      <c r="I9" s="205"/>
      <c r="J9" s="205"/>
      <c r="K9" s="205"/>
      <c r="L9" s="205"/>
      <c r="M9" s="205"/>
      <c r="N9" s="205"/>
      <c r="O9" s="205"/>
      <c r="P9" s="205"/>
      <c r="Q9" s="224"/>
      <c r="R9"/>
      <c r="S9"/>
    </row>
    <row r="10" spans="2:19" ht="28.9" customHeight="1" thickBot="1">
      <c r="B10" s="200" t="s">
        <v>17</v>
      </c>
      <c r="C10" s="228">
        <v>1</v>
      </c>
      <c r="D10" s="228">
        <v>0.43</v>
      </c>
      <c r="E10" s="228">
        <v>0.75</v>
      </c>
      <c r="F10" s="228" t="s">
        <v>18</v>
      </c>
      <c r="G10" s="228" t="s">
        <v>18</v>
      </c>
      <c r="H10" s="229">
        <v>1</v>
      </c>
      <c r="I10" s="228">
        <v>0.89</v>
      </c>
      <c r="J10" s="228">
        <v>1</v>
      </c>
      <c r="K10" s="228" t="s">
        <v>18</v>
      </c>
      <c r="L10" s="228" t="s">
        <v>18</v>
      </c>
      <c r="M10" s="228" t="s">
        <v>18</v>
      </c>
      <c r="N10" s="228" t="s">
        <v>18</v>
      </c>
      <c r="O10" s="228" t="s">
        <v>18</v>
      </c>
      <c r="P10" s="228" t="s">
        <v>18</v>
      </c>
      <c r="Q10" s="228" t="s">
        <v>18</v>
      </c>
      <c r="R10"/>
      <c r="S10"/>
    </row>
    <row r="11" spans="2:19" ht="6.6" customHeight="1" thickBot="1">
      <c r="B11" s="13"/>
      <c r="C11" s="14"/>
      <c r="D11" s="14"/>
      <c r="E11" s="14"/>
      <c r="F11" s="14"/>
      <c r="G11" s="14"/>
      <c r="P11" s="210"/>
      <c r="Q11" s="306"/>
      <c r="R11"/>
      <c r="S11"/>
    </row>
    <row r="12" spans="2:19" ht="15.75" thickBot="1">
      <c r="B12" s="201" t="s">
        <v>19</v>
      </c>
      <c r="C12" s="202"/>
      <c r="D12" s="202"/>
      <c r="E12" s="202"/>
      <c r="F12" s="202"/>
      <c r="G12" s="202"/>
      <c r="H12" s="202"/>
      <c r="I12" s="202"/>
      <c r="J12" s="202"/>
      <c r="K12" s="202"/>
      <c r="L12" s="202"/>
      <c r="M12" s="202"/>
      <c r="N12" s="202"/>
      <c r="O12" s="202"/>
      <c r="P12" s="202"/>
      <c r="Q12" s="307"/>
      <c r="R12"/>
      <c r="S12"/>
    </row>
    <row r="13" spans="2:19">
      <c r="B13" s="58" t="s">
        <v>21</v>
      </c>
      <c r="C13" s="223">
        <v>59</v>
      </c>
      <c r="D13" s="223">
        <v>105.5</v>
      </c>
      <c r="E13" s="223">
        <v>157.5</v>
      </c>
      <c r="F13" s="223">
        <v>44</v>
      </c>
      <c r="G13" s="223">
        <v>108.5</v>
      </c>
      <c r="H13" s="223">
        <v>146</v>
      </c>
      <c r="I13" s="223">
        <v>103.5</v>
      </c>
      <c r="J13" s="223">
        <v>80.5</v>
      </c>
      <c r="K13" s="223">
        <v>82</v>
      </c>
      <c r="L13" s="223">
        <v>37</v>
      </c>
      <c r="M13" s="223">
        <v>18</v>
      </c>
      <c r="N13" s="223">
        <v>34</v>
      </c>
      <c r="O13" s="223">
        <v>43</v>
      </c>
      <c r="P13" s="223">
        <v>4</v>
      </c>
      <c r="Q13" s="301">
        <v>55.5</v>
      </c>
      <c r="R13"/>
      <c r="S13"/>
    </row>
    <row r="14" spans="2:19">
      <c r="B14" s="59" t="s">
        <v>22</v>
      </c>
      <c r="C14" s="219">
        <v>8</v>
      </c>
      <c r="D14" s="219">
        <v>5</v>
      </c>
      <c r="E14" s="219">
        <v>16</v>
      </c>
      <c r="F14" s="219"/>
      <c r="G14" s="219">
        <v>4</v>
      </c>
      <c r="H14" s="219">
        <v>17</v>
      </c>
      <c r="I14" s="219">
        <v>4</v>
      </c>
      <c r="J14" s="219">
        <v>10</v>
      </c>
      <c r="K14" s="219">
        <v>6</v>
      </c>
      <c r="L14" s="219">
        <v>4</v>
      </c>
      <c r="M14" s="219">
        <v>2</v>
      </c>
      <c r="N14" s="219"/>
      <c r="O14" s="219">
        <v>3</v>
      </c>
      <c r="P14" s="219"/>
      <c r="Q14" s="308">
        <v>2.5</v>
      </c>
      <c r="R14"/>
      <c r="S14"/>
    </row>
    <row r="15" spans="2:19">
      <c r="B15" s="60" t="s">
        <v>23</v>
      </c>
      <c r="C15" s="267">
        <f>C14/C13</f>
        <v>0.13559322033898305</v>
      </c>
      <c r="D15" s="267">
        <f t="shared" ref="D15:Q15" si="0">D14/D13</f>
        <v>4.7393364928909949E-2</v>
      </c>
      <c r="E15" s="267">
        <f t="shared" si="0"/>
        <v>0.10158730158730159</v>
      </c>
      <c r="F15" s="267">
        <f t="shared" si="0"/>
        <v>0</v>
      </c>
      <c r="G15" s="267">
        <f t="shared" si="0"/>
        <v>3.6866359447004608E-2</v>
      </c>
      <c r="H15" s="267">
        <f t="shared" si="0"/>
        <v>0.11643835616438356</v>
      </c>
      <c r="I15" s="267">
        <f t="shared" si="0"/>
        <v>3.864734299516908E-2</v>
      </c>
      <c r="J15" s="267">
        <f t="shared" si="0"/>
        <v>0.12422360248447205</v>
      </c>
      <c r="K15" s="267">
        <f t="shared" si="0"/>
        <v>7.3170731707317069E-2</v>
      </c>
      <c r="L15" s="267">
        <f t="shared" si="0"/>
        <v>0.10810810810810811</v>
      </c>
      <c r="M15" s="267">
        <f t="shared" si="0"/>
        <v>0.1111111111111111</v>
      </c>
      <c r="N15" s="267">
        <f t="shared" si="0"/>
        <v>0</v>
      </c>
      <c r="O15" s="267">
        <f t="shared" si="0"/>
        <v>6.9767441860465115E-2</v>
      </c>
      <c r="P15" s="267">
        <f t="shared" si="0"/>
        <v>0</v>
      </c>
      <c r="Q15" s="268">
        <f t="shared" si="0"/>
        <v>4.5045045045045043E-2</v>
      </c>
      <c r="R15"/>
      <c r="S15"/>
    </row>
    <row r="16" spans="2:19">
      <c r="B16" s="61" t="s">
        <v>24</v>
      </c>
      <c r="C16" s="212">
        <v>11</v>
      </c>
      <c r="D16" s="212">
        <v>8</v>
      </c>
      <c r="E16" s="213">
        <v>2</v>
      </c>
      <c r="F16" s="212">
        <v>1</v>
      </c>
      <c r="G16" s="212">
        <v>4</v>
      </c>
      <c r="H16" s="212">
        <v>8</v>
      </c>
      <c r="I16" s="212">
        <v>21</v>
      </c>
      <c r="J16" s="212">
        <v>17</v>
      </c>
      <c r="K16" s="212">
        <v>9</v>
      </c>
      <c r="L16" s="212">
        <v>4</v>
      </c>
      <c r="M16" s="212"/>
      <c r="N16" s="212">
        <v>1</v>
      </c>
      <c r="O16" s="212"/>
      <c r="P16" s="212">
        <v>2</v>
      </c>
      <c r="Q16" s="225">
        <v>2</v>
      </c>
      <c r="R16"/>
      <c r="S16"/>
    </row>
    <row r="17" spans="2:19">
      <c r="B17" s="84" t="s">
        <v>25</v>
      </c>
      <c r="C17" s="258">
        <v>36</v>
      </c>
      <c r="D17" s="258">
        <v>47</v>
      </c>
      <c r="E17" s="258">
        <v>163</v>
      </c>
      <c r="F17" s="258">
        <v>14</v>
      </c>
      <c r="G17" s="258">
        <v>47</v>
      </c>
      <c r="H17" s="258">
        <v>42</v>
      </c>
      <c r="I17" s="258">
        <v>38</v>
      </c>
      <c r="J17" s="258">
        <v>26</v>
      </c>
      <c r="K17" s="258">
        <v>46</v>
      </c>
      <c r="L17" s="258">
        <v>14</v>
      </c>
      <c r="M17" s="258">
        <v>6</v>
      </c>
      <c r="N17" s="258">
        <v>16</v>
      </c>
      <c r="O17" s="258">
        <v>24</v>
      </c>
      <c r="P17" s="258">
        <v>5</v>
      </c>
      <c r="Q17" s="8">
        <v>20</v>
      </c>
      <c r="R17"/>
      <c r="S17"/>
    </row>
    <row r="18" spans="2:19">
      <c r="B18" s="85" t="s">
        <v>26</v>
      </c>
      <c r="C18" s="266">
        <f>C17/(C20-C16)</f>
        <v>0.37894736842105264</v>
      </c>
      <c r="D18" s="266">
        <f t="shared" ref="D18:Q18" si="1">D17/(D20-D16)</f>
        <v>0.30819672131147541</v>
      </c>
      <c r="E18" s="266">
        <f t="shared" si="1"/>
        <v>0.50858034321372858</v>
      </c>
      <c r="F18" s="266">
        <f t="shared" si="1"/>
        <v>0.2413793103448276</v>
      </c>
      <c r="G18" s="266">
        <f t="shared" si="1"/>
        <v>0.30225080385852088</v>
      </c>
      <c r="H18" s="266">
        <f t="shared" si="1"/>
        <v>0.22340425531914893</v>
      </c>
      <c r="I18" s="266">
        <f t="shared" si="1"/>
        <v>0.26855123674911663</v>
      </c>
      <c r="J18" s="266">
        <f t="shared" si="1"/>
        <v>0.24413145539906103</v>
      </c>
      <c r="K18" s="266">
        <f t="shared" si="1"/>
        <v>0.359375</v>
      </c>
      <c r="L18" s="266">
        <f t="shared" si="1"/>
        <v>0.27450980392156865</v>
      </c>
      <c r="M18" s="266">
        <f t="shared" si="1"/>
        <v>0.25</v>
      </c>
      <c r="N18" s="266">
        <f t="shared" si="1"/>
        <v>0.32</v>
      </c>
      <c r="O18" s="266">
        <f t="shared" si="1"/>
        <v>0.35820895522388058</v>
      </c>
      <c r="P18" s="266">
        <f t="shared" si="1"/>
        <v>0.55555555555555558</v>
      </c>
      <c r="Q18" s="316">
        <f t="shared" si="1"/>
        <v>0.26490066225165565</v>
      </c>
      <c r="R18"/>
      <c r="S18"/>
    </row>
    <row r="19" spans="2:19">
      <c r="B19" s="62" t="s">
        <v>27</v>
      </c>
      <c r="C19" s="67">
        <v>34</v>
      </c>
      <c r="D19" s="67">
        <v>51</v>
      </c>
      <c r="E19" s="67">
        <v>144</v>
      </c>
      <c r="F19" s="67">
        <v>25</v>
      </c>
      <c r="G19" s="67">
        <v>72</v>
      </c>
      <c r="H19" s="67">
        <v>72</v>
      </c>
      <c r="I19" s="67">
        <v>38</v>
      </c>
      <c r="J19" s="67">
        <v>33</v>
      </c>
      <c r="K19" s="67">
        <v>47</v>
      </c>
      <c r="L19" s="67">
        <v>23</v>
      </c>
      <c r="M19" s="67">
        <v>2</v>
      </c>
      <c r="N19" s="67">
        <v>20</v>
      </c>
      <c r="O19" s="67">
        <v>30</v>
      </c>
      <c r="P19" s="67">
        <v>7</v>
      </c>
      <c r="Q19" s="214">
        <v>17</v>
      </c>
      <c r="R19"/>
      <c r="S19"/>
    </row>
    <row r="20" spans="2:19">
      <c r="B20" s="271" t="s">
        <v>28</v>
      </c>
      <c r="C20" s="296">
        <f>SUM(C13+C16+C17)</f>
        <v>106</v>
      </c>
      <c r="D20" s="296">
        <f t="shared" ref="D20:Q20" si="2">SUM(D13+D16+D17)</f>
        <v>160.5</v>
      </c>
      <c r="E20" s="296">
        <f t="shared" si="2"/>
        <v>322.5</v>
      </c>
      <c r="F20" s="296">
        <f t="shared" si="2"/>
        <v>59</v>
      </c>
      <c r="G20" s="296">
        <f t="shared" si="2"/>
        <v>159.5</v>
      </c>
      <c r="H20" s="296">
        <f t="shared" si="2"/>
        <v>196</v>
      </c>
      <c r="I20" s="296">
        <f t="shared" si="2"/>
        <v>162.5</v>
      </c>
      <c r="J20" s="296">
        <f t="shared" si="2"/>
        <v>123.5</v>
      </c>
      <c r="K20" s="296">
        <f t="shared" si="2"/>
        <v>137</v>
      </c>
      <c r="L20" s="296">
        <f t="shared" si="2"/>
        <v>55</v>
      </c>
      <c r="M20" s="296">
        <f t="shared" si="2"/>
        <v>24</v>
      </c>
      <c r="N20" s="296">
        <f t="shared" si="2"/>
        <v>51</v>
      </c>
      <c r="O20" s="296">
        <f t="shared" si="2"/>
        <v>67</v>
      </c>
      <c r="P20" s="303">
        <f t="shared" si="2"/>
        <v>11</v>
      </c>
      <c r="Q20" s="297">
        <f t="shared" si="2"/>
        <v>77.5</v>
      </c>
      <c r="R20"/>
      <c r="S20"/>
    </row>
    <row r="21" spans="2:19">
      <c r="B21" s="206" t="s">
        <v>29</v>
      </c>
      <c r="C21" s="298">
        <f>C13+C19</f>
        <v>93</v>
      </c>
      <c r="D21" s="298">
        <f t="shared" ref="D21:O21" si="3">D13+D19</f>
        <v>156.5</v>
      </c>
      <c r="E21" s="298">
        <f t="shared" si="3"/>
        <v>301.5</v>
      </c>
      <c r="F21" s="298">
        <f t="shared" si="3"/>
        <v>69</v>
      </c>
      <c r="G21" s="298">
        <f t="shared" si="3"/>
        <v>180.5</v>
      </c>
      <c r="H21" s="298">
        <f t="shared" si="3"/>
        <v>218</v>
      </c>
      <c r="I21" s="298">
        <f t="shared" si="3"/>
        <v>141.5</v>
      </c>
      <c r="J21" s="298">
        <f t="shared" si="3"/>
        <v>113.5</v>
      </c>
      <c r="K21" s="298">
        <f t="shared" si="3"/>
        <v>129</v>
      </c>
      <c r="L21" s="298">
        <f t="shared" si="3"/>
        <v>60</v>
      </c>
      <c r="M21" s="298">
        <f t="shared" si="3"/>
        <v>20</v>
      </c>
      <c r="N21" s="298">
        <f t="shared" si="3"/>
        <v>54</v>
      </c>
      <c r="O21" s="298">
        <f t="shared" si="3"/>
        <v>73</v>
      </c>
      <c r="P21" s="304">
        <f t="shared" ref="P21:Q21" si="4">P13+P19</f>
        <v>11</v>
      </c>
      <c r="Q21" s="317">
        <f t="shared" si="4"/>
        <v>72.5</v>
      </c>
      <c r="R21"/>
      <c r="S21"/>
    </row>
    <row r="22" spans="2:19">
      <c r="B22" s="204" t="s">
        <v>30</v>
      </c>
      <c r="C22" s="205"/>
      <c r="D22" s="205"/>
      <c r="E22" s="205"/>
      <c r="F22" s="205"/>
      <c r="G22" s="205"/>
      <c r="H22" s="205"/>
      <c r="I22" s="205"/>
      <c r="J22" s="205"/>
      <c r="K22" s="205"/>
      <c r="L22" s="205"/>
      <c r="M22" s="205"/>
      <c r="N22" s="205"/>
      <c r="O22" s="205"/>
      <c r="P22" s="205"/>
      <c r="Q22" s="224"/>
      <c r="R22"/>
      <c r="S22"/>
    </row>
    <row r="23" spans="2:19">
      <c r="B23" s="58" t="s">
        <v>21</v>
      </c>
      <c r="C23" s="215">
        <v>57.1</v>
      </c>
      <c r="D23" s="215">
        <v>90.5</v>
      </c>
      <c r="E23" s="215">
        <v>142.80000000000001</v>
      </c>
      <c r="F23" s="215">
        <v>41.8</v>
      </c>
      <c r="G23" s="215">
        <v>100.1</v>
      </c>
      <c r="H23" s="215">
        <v>131.80000000000001</v>
      </c>
      <c r="I23" s="215">
        <v>96.4</v>
      </c>
      <c r="J23" s="215">
        <v>76.7</v>
      </c>
      <c r="K23" s="215">
        <v>78.400000000000006</v>
      </c>
      <c r="L23" s="215">
        <v>34</v>
      </c>
      <c r="M23" s="215">
        <v>16.7</v>
      </c>
      <c r="N23" s="215">
        <v>31.2</v>
      </c>
      <c r="O23" s="215">
        <v>40.6</v>
      </c>
      <c r="P23" s="215">
        <v>4</v>
      </c>
      <c r="Q23" s="226">
        <v>45.7</v>
      </c>
      <c r="R23"/>
      <c r="S23"/>
    </row>
    <row r="24" spans="2:19">
      <c r="B24" s="58" t="s">
        <v>27</v>
      </c>
      <c r="C24" s="215">
        <v>32.6</v>
      </c>
      <c r="D24" s="215">
        <v>45.5</v>
      </c>
      <c r="E24" s="215">
        <v>123.3</v>
      </c>
      <c r="F24" s="215">
        <v>23.5</v>
      </c>
      <c r="G24" s="215">
        <v>66.5</v>
      </c>
      <c r="H24" s="215">
        <v>60.2</v>
      </c>
      <c r="I24" s="215">
        <v>35.200000000000003</v>
      </c>
      <c r="J24" s="215">
        <v>30.5</v>
      </c>
      <c r="K24" s="215">
        <v>38.4</v>
      </c>
      <c r="L24" s="215">
        <v>21.4</v>
      </c>
      <c r="M24" s="215">
        <v>3</v>
      </c>
      <c r="N24" s="215">
        <v>18.100000000000001</v>
      </c>
      <c r="O24" s="215">
        <v>27.6</v>
      </c>
      <c r="P24" s="215">
        <v>6.4</v>
      </c>
      <c r="Q24" s="226">
        <v>15.1</v>
      </c>
      <c r="R24"/>
      <c r="S24"/>
    </row>
    <row r="25" spans="2:19">
      <c r="B25" s="58" t="s">
        <v>31</v>
      </c>
      <c r="C25" s="215">
        <f>C23+C24</f>
        <v>89.7</v>
      </c>
      <c r="D25" s="215">
        <f t="shared" ref="D25:O25" si="5">D23+D24</f>
        <v>136</v>
      </c>
      <c r="E25" s="215">
        <f t="shared" si="5"/>
        <v>266.10000000000002</v>
      </c>
      <c r="F25" s="215">
        <f t="shared" si="5"/>
        <v>65.3</v>
      </c>
      <c r="G25" s="215">
        <f t="shared" si="5"/>
        <v>166.6</v>
      </c>
      <c r="H25" s="215">
        <f t="shared" si="5"/>
        <v>192</v>
      </c>
      <c r="I25" s="215">
        <f t="shared" si="5"/>
        <v>131.60000000000002</v>
      </c>
      <c r="J25" s="215">
        <f t="shared" si="5"/>
        <v>107.2</v>
      </c>
      <c r="K25" s="215">
        <f t="shared" si="5"/>
        <v>116.80000000000001</v>
      </c>
      <c r="L25" s="215">
        <f t="shared" si="5"/>
        <v>55.4</v>
      </c>
      <c r="M25" s="215">
        <f t="shared" si="5"/>
        <v>19.7</v>
      </c>
      <c r="N25" s="215">
        <f t="shared" si="5"/>
        <v>49.3</v>
      </c>
      <c r="O25" s="215">
        <f t="shared" si="5"/>
        <v>68.2</v>
      </c>
      <c r="P25" s="215">
        <f t="shared" ref="P25:Q25" si="6">P23+P24</f>
        <v>10.4</v>
      </c>
      <c r="Q25" s="262">
        <f t="shared" si="6"/>
        <v>60.800000000000004</v>
      </c>
      <c r="R25"/>
      <c r="S25"/>
    </row>
    <row r="26" spans="2:19" ht="15.75" thickBot="1">
      <c r="B26" s="63" t="s">
        <v>32</v>
      </c>
      <c r="C26" s="216">
        <f>C23/(C23+C24)</f>
        <v>0.63656633221850611</v>
      </c>
      <c r="D26" s="216">
        <f t="shared" ref="D26:O26" si="7">D23/(D23+D24)</f>
        <v>0.6654411764705882</v>
      </c>
      <c r="E26" s="216">
        <f t="shared" si="7"/>
        <v>0.53664036076662913</v>
      </c>
      <c r="F26" s="216">
        <f t="shared" si="7"/>
        <v>0.64012251148545174</v>
      </c>
      <c r="G26" s="216">
        <f t="shared" si="7"/>
        <v>0.60084033613445376</v>
      </c>
      <c r="H26" s="216">
        <f t="shared" si="7"/>
        <v>0.68645833333333339</v>
      </c>
      <c r="I26" s="216">
        <f t="shared" si="7"/>
        <v>0.73252279635258355</v>
      </c>
      <c r="J26" s="216">
        <f t="shared" si="7"/>
        <v>0.71548507462686572</v>
      </c>
      <c r="K26" s="216">
        <f t="shared" si="7"/>
        <v>0.67123287671232879</v>
      </c>
      <c r="L26" s="216">
        <f t="shared" si="7"/>
        <v>0.61371841155234663</v>
      </c>
      <c r="M26" s="216">
        <f t="shared" si="7"/>
        <v>0.84771573604060912</v>
      </c>
      <c r="N26" s="216">
        <f t="shared" si="7"/>
        <v>0.63286004056795131</v>
      </c>
      <c r="O26" s="216">
        <f t="shared" si="7"/>
        <v>0.59530791788856308</v>
      </c>
      <c r="P26" s="216">
        <f t="shared" ref="P26:Q26" si="8">P23/(P23+P24)</f>
        <v>0.38461538461538458</v>
      </c>
      <c r="Q26" s="227">
        <f t="shared" si="8"/>
        <v>0.75164473684210531</v>
      </c>
      <c r="R26"/>
      <c r="S26"/>
    </row>
    <row r="27" spans="2:19" ht="6.6" customHeight="1" thickBot="1">
      <c r="B27" s="13"/>
      <c r="C27" s="24"/>
      <c r="D27" s="24"/>
      <c r="E27" s="24"/>
      <c r="F27" s="24"/>
      <c r="G27" s="24"/>
      <c r="P27" s="210"/>
      <c r="Q27" s="306"/>
      <c r="R27"/>
      <c r="S27"/>
    </row>
    <row r="28" spans="2:19">
      <c r="B28" s="207" t="s">
        <v>33</v>
      </c>
      <c r="C28" s="208"/>
      <c r="D28" s="208"/>
      <c r="E28" s="208"/>
      <c r="F28" s="208"/>
      <c r="G28" s="208"/>
      <c r="H28" s="208"/>
      <c r="I28" s="208"/>
      <c r="J28" s="208"/>
      <c r="K28" s="208"/>
      <c r="L28" s="208"/>
      <c r="M28" s="208"/>
      <c r="N28" s="208"/>
      <c r="O28" s="208"/>
      <c r="P28" s="208"/>
      <c r="Q28" s="309"/>
      <c r="R28"/>
      <c r="S28"/>
    </row>
    <row r="29" spans="2:19">
      <c r="B29" s="65" t="s">
        <v>34</v>
      </c>
      <c r="C29" s="215">
        <v>4.5</v>
      </c>
      <c r="D29" s="215">
        <v>5</v>
      </c>
      <c r="E29" s="215">
        <v>3</v>
      </c>
      <c r="F29" s="215">
        <v>2.6</v>
      </c>
      <c r="G29" s="215"/>
      <c r="H29" s="215">
        <v>10.7</v>
      </c>
      <c r="I29" s="215">
        <v>11.4</v>
      </c>
      <c r="J29" s="215">
        <v>11</v>
      </c>
      <c r="K29" s="215">
        <v>7.5</v>
      </c>
      <c r="L29" s="215">
        <v>1</v>
      </c>
      <c r="M29" s="215">
        <v>1</v>
      </c>
      <c r="N29" s="215">
        <v>5.7</v>
      </c>
      <c r="O29" s="215">
        <v>2</v>
      </c>
      <c r="P29" s="215">
        <v>3</v>
      </c>
      <c r="Q29" s="226">
        <v>3</v>
      </c>
      <c r="R29"/>
      <c r="S29"/>
    </row>
    <row r="30" spans="2:19">
      <c r="B30" s="58" t="s">
        <v>35</v>
      </c>
      <c r="C30" s="217">
        <v>7.0000000000000007E-2</v>
      </c>
      <c r="D30" s="217">
        <v>0.05</v>
      </c>
      <c r="E30" s="217">
        <v>0.02</v>
      </c>
      <c r="F30" s="217">
        <v>0.06</v>
      </c>
      <c r="G30" s="66"/>
      <c r="H30" s="217">
        <v>7.0000000000000007E-2</v>
      </c>
      <c r="I30" s="217">
        <v>0.11</v>
      </c>
      <c r="J30" s="217">
        <v>0.13</v>
      </c>
      <c r="K30" s="217">
        <v>0.09</v>
      </c>
      <c r="L30" s="217">
        <v>0.03</v>
      </c>
      <c r="M30" s="217">
        <v>0.06</v>
      </c>
      <c r="N30" s="217">
        <v>0.15</v>
      </c>
      <c r="O30" s="217">
        <v>0.05</v>
      </c>
      <c r="P30" s="121">
        <v>0.43</v>
      </c>
      <c r="Q30" s="27">
        <v>0.06</v>
      </c>
      <c r="R30"/>
      <c r="S30"/>
    </row>
    <row r="31" spans="2:19">
      <c r="B31" s="62" t="s">
        <v>36</v>
      </c>
      <c r="C31" s="122">
        <v>0.78</v>
      </c>
      <c r="D31" s="122">
        <v>0.6</v>
      </c>
      <c r="E31" s="122">
        <v>0.33</v>
      </c>
      <c r="F31" s="67"/>
      <c r="G31" s="67"/>
      <c r="H31" s="122">
        <v>0.35</v>
      </c>
      <c r="I31" s="122">
        <v>0.82</v>
      </c>
      <c r="J31" s="122">
        <v>0.45</v>
      </c>
      <c r="K31" s="122">
        <v>0.67</v>
      </c>
      <c r="L31" s="122">
        <v>1</v>
      </c>
      <c r="M31" s="67"/>
      <c r="N31" s="122">
        <v>0.7</v>
      </c>
      <c r="O31" s="122">
        <v>0.5</v>
      </c>
      <c r="P31" s="122">
        <v>0</v>
      </c>
      <c r="Q31" s="28">
        <v>0.67</v>
      </c>
      <c r="R31"/>
      <c r="S31"/>
    </row>
    <row r="32" spans="2:19" ht="15.75" thickBot="1">
      <c r="B32" s="63" t="s">
        <v>37</v>
      </c>
      <c r="C32" s="122">
        <v>3.1E-2</v>
      </c>
      <c r="D32" s="122">
        <v>0.14199999999999999</v>
      </c>
      <c r="E32" s="122">
        <v>9.2999999999999999E-2</v>
      </c>
      <c r="F32" s="122">
        <v>5.0999999999999997E-2</v>
      </c>
      <c r="G32" s="122">
        <v>7.8E-2</v>
      </c>
      <c r="H32" s="216">
        <v>9.7000000000000003E-2</v>
      </c>
      <c r="I32" s="216">
        <v>6.8000000000000005E-2</v>
      </c>
      <c r="J32" s="216">
        <v>4.7E-2</v>
      </c>
      <c r="K32" s="216">
        <v>4.2999999999999997E-2</v>
      </c>
      <c r="L32" s="216">
        <v>8.2000000000000003E-2</v>
      </c>
      <c r="M32" s="216">
        <v>7.1999999999999995E-2</v>
      </c>
      <c r="N32" s="216">
        <v>8.2000000000000003E-2</v>
      </c>
      <c r="O32" s="216">
        <v>5.7000000000000002E-2</v>
      </c>
      <c r="P32" s="216">
        <v>0</v>
      </c>
      <c r="Q32" s="227">
        <v>0.17599999999999999</v>
      </c>
      <c r="R32"/>
      <c r="S32"/>
    </row>
    <row r="33" spans="1:19" ht="6.6" customHeight="1" thickBot="1">
      <c r="B33" s="198"/>
      <c r="C33" s="199"/>
      <c r="D33" s="199"/>
      <c r="E33" s="199"/>
      <c r="F33" s="199"/>
      <c r="G33" s="199"/>
      <c r="P33" s="305"/>
      <c r="Q33" s="310"/>
      <c r="R33"/>
      <c r="S33"/>
    </row>
    <row r="34" spans="1:19" ht="15.75" thickBot="1">
      <c r="B34" s="201" t="s">
        <v>38</v>
      </c>
      <c r="C34" s="202"/>
      <c r="D34" s="202"/>
      <c r="E34" s="202"/>
      <c r="F34" s="202"/>
      <c r="G34" s="202"/>
      <c r="H34" s="202"/>
      <c r="I34" s="202"/>
      <c r="J34" s="202"/>
      <c r="K34" s="202"/>
      <c r="L34" s="202"/>
      <c r="M34" s="202"/>
      <c r="N34" s="202"/>
      <c r="O34" s="202"/>
      <c r="P34" s="202"/>
      <c r="Q34" s="203"/>
      <c r="R34"/>
      <c r="S34"/>
    </row>
    <row r="35" spans="1:19" s="35" customFormat="1" ht="25.5">
      <c r="A35"/>
      <c r="B35" s="196" t="s">
        <v>39</v>
      </c>
      <c r="C35" s="27">
        <v>0.05</v>
      </c>
      <c r="D35" s="27">
        <v>0.02</v>
      </c>
      <c r="E35" s="27">
        <v>0.06</v>
      </c>
      <c r="F35" s="27">
        <v>0.05</v>
      </c>
      <c r="G35" s="27">
        <v>0.03</v>
      </c>
      <c r="H35" s="27">
        <v>0.01</v>
      </c>
      <c r="I35" s="27">
        <v>0.06</v>
      </c>
      <c r="J35" s="27">
        <v>0.02</v>
      </c>
      <c r="K35" s="27">
        <v>0.05</v>
      </c>
      <c r="L35" s="27">
        <v>0.02</v>
      </c>
      <c r="M35" s="27">
        <v>0.08</v>
      </c>
      <c r="N35" s="27">
        <v>0.04</v>
      </c>
      <c r="O35" s="27">
        <v>7.0000000000000007E-2</v>
      </c>
      <c r="P35" s="27">
        <v>-0.11</v>
      </c>
      <c r="Q35" s="27">
        <v>0.06</v>
      </c>
      <c r="R35"/>
    </row>
    <row r="36" spans="1:19">
      <c r="B36" s="74" t="s">
        <v>40</v>
      </c>
      <c r="C36" s="27">
        <v>1.7999999999999999E-2</v>
      </c>
      <c r="D36" s="27">
        <v>4.2999999999999997E-2</v>
      </c>
      <c r="E36" s="27">
        <v>2.9000000000000001E-2</v>
      </c>
      <c r="F36" s="27">
        <v>2.3E-2</v>
      </c>
      <c r="G36" s="27">
        <v>8.1000000000000003E-2</v>
      </c>
      <c r="H36" s="27">
        <v>4.8000000000000001E-2</v>
      </c>
      <c r="I36" s="27">
        <v>0.11700000000000001</v>
      </c>
      <c r="J36" s="27">
        <v>1.6E-2</v>
      </c>
      <c r="K36" s="27">
        <v>6.0999999999999999E-2</v>
      </c>
      <c r="L36" s="27">
        <v>7.3999999999999996E-2</v>
      </c>
      <c r="M36" s="27">
        <v>0.106</v>
      </c>
      <c r="N36" s="27">
        <v>2E-3</v>
      </c>
      <c r="O36" s="340">
        <v>-0.01</v>
      </c>
      <c r="P36" s="340">
        <v>-0.42899999999999999</v>
      </c>
      <c r="Q36" s="27">
        <v>0.13700000000000001</v>
      </c>
      <c r="R36"/>
      <c r="S36"/>
    </row>
    <row r="37" spans="1:19">
      <c r="B37" s="69" t="s">
        <v>41</v>
      </c>
      <c r="C37" s="122">
        <v>0.15</v>
      </c>
      <c r="D37" s="122">
        <v>0.25</v>
      </c>
      <c r="E37" s="122">
        <v>0.17</v>
      </c>
      <c r="F37" s="122">
        <v>0.26</v>
      </c>
      <c r="G37" s="122">
        <v>0.19</v>
      </c>
      <c r="H37" s="122">
        <v>0.15</v>
      </c>
      <c r="I37" s="122">
        <v>0.16</v>
      </c>
      <c r="J37" s="122">
        <v>0.22</v>
      </c>
      <c r="K37" s="122">
        <v>0.19</v>
      </c>
      <c r="L37" s="122">
        <v>0.19</v>
      </c>
      <c r="M37" s="122">
        <v>0.13</v>
      </c>
      <c r="N37" s="122">
        <v>0.17</v>
      </c>
      <c r="O37" s="122">
        <v>0.19</v>
      </c>
      <c r="P37" s="122">
        <v>0.5</v>
      </c>
      <c r="Q37" s="218">
        <v>0.17</v>
      </c>
      <c r="R37"/>
      <c r="S37"/>
    </row>
    <row r="38" spans="1:19">
      <c r="B38" s="259" t="s">
        <v>42</v>
      </c>
      <c r="C38" s="8">
        <v>74</v>
      </c>
      <c r="D38" s="8">
        <v>87</v>
      </c>
      <c r="E38" s="8">
        <v>222</v>
      </c>
      <c r="F38" s="8">
        <v>38</v>
      </c>
      <c r="G38" s="8">
        <v>105</v>
      </c>
      <c r="H38" s="8">
        <v>139</v>
      </c>
      <c r="I38" s="8">
        <v>98</v>
      </c>
      <c r="J38" s="8">
        <v>79</v>
      </c>
      <c r="K38" s="8">
        <v>90</v>
      </c>
      <c r="L38" s="8">
        <v>37</v>
      </c>
      <c r="M38" s="8">
        <v>17</v>
      </c>
      <c r="N38" s="8">
        <v>36</v>
      </c>
      <c r="O38" s="8">
        <v>49</v>
      </c>
      <c r="P38" s="8">
        <v>4</v>
      </c>
      <c r="Q38" s="8">
        <v>43</v>
      </c>
      <c r="R38"/>
      <c r="S38"/>
    </row>
    <row r="39" spans="1:19" ht="26.25" thickBot="1">
      <c r="B39" s="339" t="s">
        <v>43</v>
      </c>
      <c r="C39" s="27">
        <f>(C38/C23)^(1/5)-1</f>
        <v>5.3220060142222803E-2</v>
      </c>
      <c r="D39" s="27">
        <f t="shared" ref="D39:O39" si="9">(D38/D23)^(1/5)-1</f>
        <v>-7.8573150546854542E-3</v>
      </c>
      <c r="E39" s="27">
        <f t="shared" si="9"/>
        <v>9.2257293571731847E-2</v>
      </c>
      <c r="F39" s="27">
        <f t="shared" si="9"/>
        <v>-1.8881504273735694E-2</v>
      </c>
      <c r="G39" s="27">
        <f t="shared" si="9"/>
        <v>9.603957601854507E-3</v>
      </c>
      <c r="H39" s="337">
        <f t="shared" si="9"/>
        <v>1.0694443301871859E-2</v>
      </c>
      <c r="I39" s="337">
        <f t="shared" si="9"/>
        <v>3.2976808359872489E-3</v>
      </c>
      <c r="J39" s="337">
        <f t="shared" si="9"/>
        <v>5.9267227529564703E-3</v>
      </c>
      <c r="K39" s="337">
        <f t="shared" si="9"/>
        <v>2.7981477212414063E-2</v>
      </c>
      <c r="L39" s="337">
        <f t="shared" si="9"/>
        <v>1.7055286171035355E-2</v>
      </c>
      <c r="M39" s="337">
        <f t="shared" si="9"/>
        <v>3.5672725521043169E-3</v>
      </c>
      <c r="N39" s="337">
        <f t="shared" si="9"/>
        <v>2.9033661071187877E-2</v>
      </c>
      <c r="O39" s="337">
        <f t="shared" si="9"/>
        <v>3.8326670088616899E-2</v>
      </c>
      <c r="P39" s="337">
        <f t="shared" ref="P39:Q39" si="10">(P38/P23)^(1/5)-1</f>
        <v>0</v>
      </c>
      <c r="Q39" s="337">
        <f t="shared" si="10"/>
        <v>-1.210576488312376E-2</v>
      </c>
      <c r="R39"/>
      <c r="S39"/>
    </row>
    <row r="40" spans="1:19" ht="7.35" customHeight="1" thickBot="1">
      <c r="B40" s="42"/>
      <c r="C40" s="43"/>
      <c r="D40" s="43"/>
      <c r="E40" s="43"/>
      <c r="F40" s="43"/>
      <c r="G40" s="43"/>
      <c r="P40" s="305"/>
      <c r="Q40" s="310"/>
      <c r="R40"/>
      <c r="S40"/>
    </row>
    <row r="41" spans="1:19">
      <c r="B41" s="207" t="s">
        <v>44</v>
      </c>
      <c r="C41" s="208"/>
      <c r="D41" s="208"/>
      <c r="E41" s="208"/>
      <c r="F41" s="208"/>
      <c r="G41" s="208"/>
      <c r="H41" s="208"/>
      <c r="I41" s="208"/>
      <c r="J41" s="208"/>
      <c r="K41" s="208"/>
      <c r="L41" s="208"/>
      <c r="M41" s="208"/>
      <c r="N41" s="208"/>
      <c r="O41" s="208"/>
      <c r="P41" s="208"/>
      <c r="Q41" s="338"/>
      <c r="R41"/>
      <c r="S41"/>
    </row>
    <row r="42" spans="1:19">
      <c r="B42" s="58" t="s">
        <v>45</v>
      </c>
      <c r="C42" s="220">
        <v>4880094</v>
      </c>
      <c r="D42" s="220">
        <v>6348096</v>
      </c>
      <c r="E42" s="220">
        <v>8796628</v>
      </c>
      <c r="F42" s="220">
        <v>2646772</v>
      </c>
      <c r="G42" s="220">
        <v>7422295</v>
      </c>
      <c r="H42" s="220">
        <v>9294023</v>
      </c>
      <c r="I42" s="220">
        <v>5712840</v>
      </c>
      <c r="J42" s="220">
        <v>5954240</v>
      </c>
      <c r="K42" s="220">
        <v>5481431</v>
      </c>
      <c r="L42" s="220">
        <v>1904563</v>
      </c>
      <c r="M42" s="220">
        <v>937450</v>
      </c>
      <c r="N42" s="220">
        <v>1407060</v>
      </c>
      <c r="O42" s="220">
        <v>2672260</v>
      </c>
      <c r="P42" s="294">
        <v>731617</v>
      </c>
      <c r="Q42" s="311">
        <v>2373793</v>
      </c>
      <c r="R42"/>
      <c r="S42"/>
    </row>
    <row r="43" spans="1:19">
      <c r="B43" s="59" t="s">
        <v>46</v>
      </c>
      <c r="C43" s="221">
        <v>1940470</v>
      </c>
      <c r="D43" s="221">
        <v>2500270</v>
      </c>
      <c r="E43" s="221">
        <v>2545713</v>
      </c>
      <c r="F43" s="221">
        <v>1096113</v>
      </c>
      <c r="G43" s="221">
        <v>2868043</v>
      </c>
      <c r="H43" s="221">
        <v>3662864</v>
      </c>
      <c r="I43" s="221">
        <v>2452113</v>
      </c>
      <c r="J43" s="221">
        <v>2275179</v>
      </c>
      <c r="K43" s="221">
        <v>2132588</v>
      </c>
      <c r="L43" s="221">
        <v>703301</v>
      </c>
      <c r="M43" s="221">
        <v>399307</v>
      </c>
      <c r="N43" s="221">
        <v>544408</v>
      </c>
      <c r="O43" s="221">
        <v>1081577</v>
      </c>
      <c r="P43" s="295">
        <v>330406.46176975191</v>
      </c>
      <c r="Q43" s="311">
        <v>974716.53823024814</v>
      </c>
      <c r="R43"/>
      <c r="S43"/>
    </row>
    <row r="44" spans="1:19" ht="15.75" thickBot="1">
      <c r="B44" s="58" t="s">
        <v>47</v>
      </c>
      <c r="C44" s="270">
        <f>(C23)/(C43/100000)</f>
        <v>2.9425860745077226</v>
      </c>
      <c r="D44" s="270">
        <f t="shared" ref="D44:Q44" si="11">(D23)/(D43/100000)</f>
        <v>3.61960908221912</v>
      </c>
      <c r="E44" s="270">
        <f t="shared" si="11"/>
        <v>5.6094304424732879</v>
      </c>
      <c r="F44" s="270">
        <f t="shared" si="11"/>
        <v>3.8134754354706124</v>
      </c>
      <c r="G44" s="270">
        <f t="shared" si="11"/>
        <v>3.4901847705909566</v>
      </c>
      <c r="H44" s="270">
        <f t="shared" si="11"/>
        <v>3.598277195112896</v>
      </c>
      <c r="I44" s="270">
        <f t="shared" si="11"/>
        <v>3.931303329006453</v>
      </c>
      <c r="J44" s="270">
        <f t="shared" si="11"/>
        <v>3.3711633238527607</v>
      </c>
      <c r="K44" s="270">
        <f t="shared" si="11"/>
        <v>3.6762844018629011</v>
      </c>
      <c r="L44" s="270">
        <f t="shared" si="11"/>
        <v>4.8343454651706734</v>
      </c>
      <c r="M44" s="270">
        <f t="shared" si="11"/>
        <v>4.1822457407458424</v>
      </c>
      <c r="N44" s="270">
        <f t="shared" si="11"/>
        <v>5.7309958707440014</v>
      </c>
      <c r="O44" s="270">
        <f t="shared" si="11"/>
        <v>3.7537780481648557</v>
      </c>
      <c r="P44" s="270">
        <f t="shared" si="11"/>
        <v>1.2106300762324231</v>
      </c>
      <c r="Q44" s="293">
        <f t="shared" si="11"/>
        <v>4.6885425872608639</v>
      </c>
      <c r="R44"/>
      <c r="S44"/>
    </row>
    <row r="45" spans="1:19" ht="15.75" thickBot="1">
      <c r="B45" s="150" t="s">
        <v>48</v>
      </c>
      <c r="C45" s="270">
        <f>C25/(C43/100000)</f>
        <v>4.6225914340340228</v>
      </c>
      <c r="D45" s="270">
        <f t="shared" ref="D45:Q45" si="12">D25/(D43/100000)</f>
        <v>5.4394125434453073</v>
      </c>
      <c r="E45" s="270">
        <f t="shared" si="12"/>
        <v>10.452867232087829</v>
      </c>
      <c r="F45" s="270">
        <f t="shared" si="12"/>
        <v>5.9574149745509812</v>
      </c>
      <c r="G45" s="270">
        <f t="shared" si="12"/>
        <v>5.8088389888157179</v>
      </c>
      <c r="H45" s="270">
        <f t="shared" si="12"/>
        <v>5.2417998593450372</v>
      </c>
      <c r="I45" s="270">
        <f t="shared" si="12"/>
        <v>5.3667999802619217</v>
      </c>
      <c r="J45" s="270">
        <f t="shared" si="12"/>
        <v>4.7117171879663093</v>
      </c>
      <c r="K45" s="270">
        <f t="shared" si="12"/>
        <v>5.4769134966528936</v>
      </c>
      <c r="L45" s="270">
        <f t="shared" si="12"/>
        <v>7.8771393756016268</v>
      </c>
      <c r="M45" s="270">
        <f t="shared" si="12"/>
        <v>4.9335473708199453</v>
      </c>
      <c r="N45" s="270">
        <f t="shared" si="12"/>
        <v>9.0557082188358731</v>
      </c>
      <c r="O45" s="270">
        <f t="shared" si="12"/>
        <v>6.3056074602178116</v>
      </c>
      <c r="P45" s="270">
        <f t="shared" si="12"/>
        <v>3.1476381982043007</v>
      </c>
      <c r="Q45" s="293">
        <f t="shared" si="12"/>
        <v>6.2377109257212364</v>
      </c>
      <c r="R45"/>
      <c r="S45"/>
    </row>
    <row r="46" spans="1:19">
      <c r="B46" s="42"/>
      <c r="C46" s="43"/>
      <c r="D46" s="43"/>
      <c r="E46" s="43"/>
      <c r="F46" s="43"/>
      <c r="G46" s="43"/>
      <c r="P46" s="210"/>
      <c r="Q46" s="210"/>
      <c r="R46"/>
      <c r="S46"/>
    </row>
    <row r="47" spans="1:19" ht="15" customHeight="1">
      <c r="E47" s="261"/>
      <c r="F47" s="261"/>
      <c r="L47" s="261"/>
      <c r="M47" s="261"/>
      <c r="P47" s="210"/>
      <c r="Q47" s="210"/>
      <c r="R47"/>
      <c r="S47"/>
    </row>
    <row r="48" spans="1:19">
      <c r="B48" s="331" t="s">
        <v>49</v>
      </c>
      <c r="C48" s="332"/>
      <c r="D48" s="332"/>
      <c r="P48" s="210"/>
      <c r="Q48" s="210"/>
      <c r="R48"/>
      <c r="S48"/>
    </row>
    <row r="49" spans="2:19" ht="15" customHeight="1">
      <c r="P49" s="210"/>
      <c r="Q49" s="210"/>
      <c r="R49"/>
      <c r="S49"/>
    </row>
    <row r="50" spans="2:19">
      <c r="B50" s="4" t="s">
        <v>1</v>
      </c>
      <c r="P50" s="210"/>
      <c r="Q50" s="210"/>
      <c r="R50"/>
      <c r="S50"/>
    </row>
    <row r="51" spans="2:19" ht="12.95" customHeight="1" thickBot="1">
      <c r="B51" s="44"/>
      <c r="P51" s="210"/>
      <c r="Q51" s="210"/>
      <c r="R51"/>
      <c r="S51"/>
    </row>
    <row r="52" spans="2:19" ht="15.75" thickBot="1">
      <c r="B52" s="201" t="s">
        <v>50</v>
      </c>
      <c r="C52" s="202"/>
      <c r="D52" s="202"/>
      <c r="E52" s="202"/>
      <c r="F52" s="202"/>
      <c r="G52" s="202"/>
      <c r="H52" s="202"/>
      <c r="I52" s="202"/>
      <c r="J52" s="202"/>
      <c r="K52" s="202"/>
      <c r="L52" s="202"/>
      <c r="M52" s="202"/>
      <c r="N52" s="202"/>
      <c r="O52" s="202"/>
      <c r="P52" s="202"/>
      <c r="Q52" s="203"/>
      <c r="R52"/>
      <c r="S52"/>
    </row>
    <row r="53" spans="2:19" ht="25.5">
      <c r="B53" s="299" t="s">
        <v>51</v>
      </c>
      <c r="C53" s="300"/>
      <c r="D53" s="300"/>
      <c r="E53" s="300"/>
      <c r="F53" s="300"/>
      <c r="G53" s="300"/>
      <c r="H53" s="300"/>
      <c r="I53" s="300"/>
      <c r="J53" s="300"/>
      <c r="K53" s="300"/>
      <c r="L53" s="300"/>
      <c r="M53" s="300"/>
      <c r="N53" s="300"/>
      <c r="O53" s="300"/>
      <c r="P53" s="222"/>
      <c r="Q53" s="312"/>
      <c r="R53"/>
      <c r="S53"/>
    </row>
    <row r="54" spans="2:19">
      <c r="B54" s="66" t="s">
        <v>34</v>
      </c>
      <c r="C54" s="223">
        <f>C29</f>
        <v>4.5</v>
      </c>
      <c r="D54" s="223">
        <f t="shared" ref="D54:O54" si="13">D29</f>
        <v>5</v>
      </c>
      <c r="E54" s="223">
        <f t="shared" si="13"/>
        <v>3</v>
      </c>
      <c r="F54" s="223">
        <f t="shared" si="13"/>
        <v>2.6</v>
      </c>
      <c r="G54" s="223">
        <f t="shared" si="13"/>
        <v>0</v>
      </c>
      <c r="H54" s="223">
        <f t="shared" si="13"/>
        <v>10.7</v>
      </c>
      <c r="I54" s="223">
        <f t="shared" si="13"/>
        <v>11.4</v>
      </c>
      <c r="J54" s="223">
        <f t="shared" si="13"/>
        <v>11</v>
      </c>
      <c r="K54" s="223">
        <f t="shared" si="13"/>
        <v>7.5</v>
      </c>
      <c r="L54" s="223">
        <f t="shared" si="13"/>
        <v>1</v>
      </c>
      <c r="M54" s="223">
        <f t="shared" si="13"/>
        <v>1</v>
      </c>
      <c r="N54" s="223">
        <f t="shared" si="13"/>
        <v>5.7</v>
      </c>
      <c r="O54" s="223">
        <f t="shared" si="13"/>
        <v>2</v>
      </c>
      <c r="P54" s="223">
        <f t="shared" ref="P54:Q54" si="14">P29</f>
        <v>3</v>
      </c>
      <c r="Q54" s="313">
        <f t="shared" si="14"/>
        <v>3</v>
      </c>
      <c r="R54"/>
      <c r="S54"/>
    </row>
    <row r="55" spans="2:19">
      <c r="B55" s="66" t="s">
        <v>52</v>
      </c>
      <c r="C55" s="66">
        <v>10.199999999999999</v>
      </c>
      <c r="D55" s="66">
        <v>9.6</v>
      </c>
      <c r="E55" s="66">
        <v>11.9</v>
      </c>
      <c r="F55" s="66">
        <v>6.1</v>
      </c>
      <c r="G55" s="66">
        <v>10.6</v>
      </c>
      <c r="H55" s="66">
        <v>8.8000000000000007</v>
      </c>
      <c r="I55" s="66">
        <v>11.3</v>
      </c>
      <c r="J55" s="66">
        <v>7.7</v>
      </c>
      <c r="K55" s="66">
        <v>7.1</v>
      </c>
      <c r="L55" s="66">
        <v>5.0999999999999996</v>
      </c>
      <c r="M55" s="215">
        <v>1.5</v>
      </c>
      <c r="N55" s="215">
        <v>2.8</v>
      </c>
      <c r="O55" s="215">
        <v>4.4000000000000004</v>
      </c>
      <c r="P55" s="66">
        <v>1</v>
      </c>
      <c r="Q55" s="226">
        <v>5.9</v>
      </c>
      <c r="R55"/>
      <c r="S55"/>
    </row>
    <row r="56" spans="2:19">
      <c r="B56" s="67" t="s">
        <v>53</v>
      </c>
      <c r="C56" s="67">
        <v>15</v>
      </c>
      <c r="D56" s="67">
        <v>15</v>
      </c>
      <c r="E56" s="67">
        <v>15</v>
      </c>
      <c r="F56" s="67">
        <v>9</v>
      </c>
      <c r="G56" s="67">
        <v>11</v>
      </c>
      <c r="H56" s="67">
        <v>19</v>
      </c>
      <c r="I56" s="67">
        <v>23</v>
      </c>
      <c r="J56" s="67">
        <v>19</v>
      </c>
      <c r="K56" s="67">
        <v>15</v>
      </c>
      <c r="L56" s="67">
        <v>6</v>
      </c>
      <c r="M56" s="67">
        <v>2</v>
      </c>
      <c r="N56" s="67">
        <v>9</v>
      </c>
      <c r="O56" s="67">
        <v>6</v>
      </c>
      <c r="P56" s="67">
        <v>4</v>
      </c>
      <c r="Q56" s="314">
        <v>9</v>
      </c>
      <c r="R56"/>
      <c r="S56"/>
    </row>
    <row r="57" spans="2:19" ht="15.75" thickBot="1">
      <c r="B57" s="68" t="s">
        <v>54</v>
      </c>
      <c r="C57" s="216">
        <f>C56/(C56+C23)</f>
        <v>0.20804438280166437</v>
      </c>
      <c r="D57" s="216">
        <f t="shared" ref="D57:O57" si="15">D56/(D56+D23)</f>
        <v>0.14218009478672985</v>
      </c>
      <c r="E57" s="216">
        <f t="shared" si="15"/>
        <v>9.5057034220532313E-2</v>
      </c>
      <c r="F57" s="216">
        <f t="shared" si="15"/>
        <v>0.17716535433070868</v>
      </c>
      <c r="G57" s="216">
        <f t="shared" si="15"/>
        <v>9.9009900990099015E-2</v>
      </c>
      <c r="H57" s="216">
        <f t="shared" si="15"/>
        <v>0.12599469496021221</v>
      </c>
      <c r="I57" s="216">
        <f t="shared" si="15"/>
        <v>0.19262981574539362</v>
      </c>
      <c r="J57" s="216">
        <f t="shared" si="15"/>
        <v>0.19853709508881923</v>
      </c>
      <c r="K57" s="216">
        <f t="shared" si="15"/>
        <v>0.16059957173447537</v>
      </c>
      <c r="L57" s="216">
        <f t="shared" si="15"/>
        <v>0.15</v>
      </c>
      <c r="M57" s="216">
        <f t="shared" si="15"/>
        <v>0.10695187165775401</v>
      </c>
      <c r="N57" s="216">
        <f t="shared" si="15"/>
        <v>0.22388059701492535</v>
      </c>
      <c r="O57" s="216">
        <f t="shared" si="15"/>
        <v>0.12875536480686695</v>
      </c>
      <c r="P57" s="216">
        <f t="shared" ref="P57:Q57" si="16">P56/(P56+P23)</f>
        <v>0.5</v>
      </c>
      <c r="Q57" s="189">
        <f t="shared" si="16"/>
        <v>0.16453382084095064</v>
      </c>
      <c r="R57"/>
      <c r="S57"/>
    </row>
    <row r="58" spans="2:19">
      <c r="B58" s="48" t="s">
        <v>55</v>
      </c>
      <c r="C58" s="48"/>
      <c r="D58" s="48"/>
      <c r="E58" s="48"/>
      <c r="F58" s="48"/>
      <c r="G58" s="48"/>
      <c r="H58" s="48"/>
      <c r="I58" s="48"/>
      <c r="J58" s="48"/>
      <c r="K58" s="48"/>
      <c r="L58" s="48"/>
      <c r="M58" s="48"/>
      <c r="N58" s="48"/>
      <c r="O58" s="48"/>
      <c r="P58" s="48"/>
      <c r="Q58" s="312"/>
      <c r="R58"/>
      <c r="S58"/>
    </row>
    <row r="59" spans="2:19" ht="38.25">
      <c r="B59" s="66" t="s">
        <v>56</v>
      </c>
      <c r="C59" s="187">
        <f>(4.52*(C43/100000))-C23</f>
        <v>30.609243999999983</v>
      </c>
      <c r="D59" s="187">
        <f>(4.52*(D43/100000))-D23</f>
        <v>22.512203999999997</v>
      </c>
      <c r="E59" s="187">
        <v>0</v>
      </c>
      <c r="F59" s="187">
        <f t="shared" ref="F59:K59" si="17">(4.52*(F43/100000))-F23</f>
        <v>7.7443075999999991</v>
      </c>
      <c r="G59" s="187">
        <f t="shared" si="17"/>
        <v>29.535543600000011</v>
      </c>
      <c r="H59" s="187">
        <f t="shared" si="17"/>
        <v>33.761452799999972</v>
      </c>
      <c r="I59" s="187">
        <f t="shared" si="17"/>
        <v>14.43550759999998</v>
      </c>
      <c r="J59" s="187">
        <f t="shared" si="17"/>
        <v>26.138090799999986</v>
      </c>
      <c r="K59" s="187">
        <f t="shared" si="17"/>
        <v>17.992977599999989</v>
      </c>
      <c r="L59" s="187">
        <v>0</v>
      </c>
      <c r="M59" s="187">
        <f>(4.52*(M43/100000))-M23</f>
        <v>1.3486763999999987</v>
      </c>
      <c r="N59" s="187">
        <v>0</v>
      </c>
      <c r="O59" s="187">
        <f>(4.52*(O43/100000))-O23</f>
        <v>8.2872803999999931</v>
      </c>
      <c r="P59" s="187">
        <f>(4.52*(P43/100000))-P23</f>
        <v>10.934372071992785</v>
      </c>
      <c r="Q59" s="187">
        <v>0</v>
      </c>
      <c r="R59"/>
      <c r="S59"/>
    </row>
    <row r="60" spans="2:19" ht="15.75" thickBot="1">
      <c r="B60" s="197" t="s">
        <v>54</v>
      </c>
      <c r="C60" s="216">
        <f t="shared" ref="C60:Q60" si="18">C59/(C59+C23)</f>
        <v>0.34898538174607902</v>
      </c>
      <c r="D60" s="216">
        <f t="shared" si="18"/>
        <v>0.19920153048249548</v>
      </c>
      <c r="E60" s="216">
        <f t="shared" si="18"/>
        <v>0</v>
      </c>
      <c r="F60" s="216">
        <f t="shared" si="18"/>
        <v>0.15631074436490863</v>
      </c>
      <c r="G60" s="216">
        <f t="shared" si="18"/>
        <v>0.22783522774536358</v>
      </c>
      <c r="H60" s="216">
        <f t="shared" si="18"/>
        <v>0.20392097453254515</v>
      </c>
      <c r="I60" s="216">
        <f t="shared" si="18"/>
        <v>0.13024262632600586</v>
      </c>
      <c r="J60" s="216">
        <f t="shared" si="18"/>
        <v>0.25416740622726525</v>
      </c>
      <c r="K60" s="216">
        <f t="shared" si="18"/>
        <v>0.18666274295068555</v>
      </c>
      <c r="L60" s="216">
        <f t="shared" si="18"/>
        <v>0</v>
      </c>
      <c r="M60" s="216">
        <f t="shared" si="18"/>
        <v>7.4724393640300341E-2</v>
      </c>
      <c r="N60" s="216">
        <f t="shared" si="18"/>
        <v>0</v>
      </c>
      <c r="O60" s="216">
        <f t="shared" si="18"/>
        <v>0.16951813093697873</v>
      </c>
      <c r="P60" s="216">
        <f t="shared" si="18"/>
        <v>0.73216148755919841</v>
      </c>
      <c r="Q60" s="189">
        <f t="shared" si="18"/>
        <v>0</v>
      </c>
      <c r="R60"/>
      <c r="S60"/>
    </row>
    <row r="61" spans="2:19" ht="25.5">
      <c r="B61" s="52" t="s">
        <v>58</v>
      </c>
      <c r="C61" s="52"/>
      <c r="D61" s="52"/>
      <c r="E61" s="52"/>
      <c r="F61" s="52"/>
      <c r="G61" s="52"/>
      <c r="H61" s="52"/>
      <c r="I61" s="52"/>
      <c r="J61" s="52"/>
      <c r="K61" s="52"/>
      <c r="L61" s="52"/>
      <c r="M61" s="52"/>
      <c r="N61" s="52"/>
      <c r="O61" s="52"/>
      <c r="P61" s="52"/>
      <c r="Q61" s="315"/>
      <c r="R61"/>
      <c r="S61"/>
    </row>
    <row r="62" spans="2:19">
      <c r="B62" s="80" t="s">
        <v>59</v>
      </c>
      <c r="C62" s="53">
        <f t="shared" ref="C62:Q62" si="19">(C56+C59)/2</f>
        <v>22.804621999999991</v>
      </c>
      <c r="D62" s="53">
        <f t="shared" si="19"/>
        <v>18.756101999999998</v>
      </c>
      <c r="E62" s="53">
        <f t="shared" si="19"/>
        <v>7.5</v>
      </c>
      <c r="F62" s="53">
        <f t="shared" si="19"/>
        <v>8.3721537999999995</v>
      </c>
      <c r="G62" s="53">
        <f t="shared" si="19"/>
        <v>20.267771800000006</v>
      </c>
      <c r="H62" s="53">
        <f t="shared" si="19"/>
        <v>26.380726399999986</v>
      </c>
      <c r="I62" s="53">
        <f t="shared" si="19"/>
        <v>18.71775379999999</v>
      </c>
      <c r="J62" s="53">
        <f t="shared" si="19"/>
        <v>22.569045399999993</v>
      </c>
      <c r="K62" s="53">
        <f t="shared" si="19"/>
        <v>16.496488799999995</v>
      </c>
      <c r="L62" s="53">
        <f t="shared" si="19"/>
        <v>3</v>
      </c>
      <c r="M62" s="53">
        <f t="shared" si="19"/>
        <v>1.6743381999999993</v>
      </c>
      <c r="N62" s="53">
        <f t="shared" si="19"/>
        <v>4.5</v>
      </c>
      <c r="O62" s="53">
        <f t="shared" si="19"/>
        <v>7.1436401999999966</v>
      </c>
      <c r="P62" s="53">
        <f t="shared" si="19"/>
        <v>7.4671860359963924</v>
      </c>
      <c r="Q62" s="230">
        <f t="shared" si="19"/>
        <v>4.5</v>
      </c>
      <c r="R62"/>
      <c r="S62"/>
    </row>
    <row r="63" spans="2:19" ht="15.75" thickBot="1">
      <c r="B63" s="78" t="s">
        <v>60</v>
      </c>
      <c r="C63" s="54">
        <f t="shared" ref="C63:Q63" si="20">C62/(C62+C23)</f>
        <v>0.285398033670693</v>
      </c>
      <c r="D63" s="54">
        <f t="shared" si="20"/>
        <v>0.17167097907263795</v>
      </c>
      <c r="E63" s="54">
        <f t="shared" si="20"/>
        <v>4.9900199600798396E-2</v>
      </c>
      <c r="F63" s="54">
        <f t="shared" si="20"/>
        <v>0.16686853495215109</v>
      </c>
      <c r="G63" s="54">
        <f t="shared" si="20"/>
        <v>0.16838204692927616</v>
      </c>
      <c r="H63" s="54">
        <f t="shared" si="20"/>
        <v>0.16677585822491195</v>
      </c>
      <c r="I63" s="54">
        <f t="shared" si="20"/>
        <v>0.1625965863833593</v>
      </c>
      <c r="J63" s="54">
        <f t="shared" si="20"/>
        <v>0.2273522960663022</v>
      </c>
      <c r="K63" s="54">
        <f t="shared" si="20"/>
        <v>0.17383666148878624</v>
      </c>
      <c r="L63" s="54">
        <f t="shared" si="20"/>
        <v>8.1081081081081086E-2</v>
      </c>
      <c r="M63" s="54">
        <f t="shared" si="20"/>
        <v>9.1123728200452933E-2</v>
      </c>
      <c r="N63" s="54">
        <f t="shared" si="20"/>
        <v>0.12605042016806722</v>
      </c>
      <c r="O63" s="54">
        <f t="shared" si="20"/>
        <v>0.14962495884425664</v>
      </c>
      <c r="P63" s="54">
        <f t="shared" si="20"/>
        <v>0.65117859015771729</v>
      </c>
      <c r="Q63" s="231">
        <f t="shared" si="20"/>
        <v>8.9641434262948197E-2</v>
      </c>
      <c r="R63"/>
      <c r="S63"/>
    </row>
    <row r="64" spans="2:19" ht="15.75" thickTop="1">
      <c r="B64" s="191" t="s">
        <v>61</v>
      </c>
      <c r="C64" s="53">
        <v>28</v>
      </c>
      <c r="D64" s="53">
        <v>52</v>
      </c>
      <c r="E64" s="53">
        <v>0</v>
      </c>
      <c r="F64" s="53">
        <v>26</v>
      </c>
      <c r="G64" s="53">
        <v>49</v>
      </c>
      <c r="H64" s="53">
        <v>63</v>
      </c>
      <c r="I64" s="53">
        <v>49</v>
      </c>
      <c r="J64" s="53">
        <v>48</v>
      </c>
      <c r="K64" s="53">
        <v>31</v>
      </c>
      <c r="L64" s="53">
        <v>47.222417812500012</v>
      </c>
      <c r="M64" s="53">
        <v>6</v>
      </c>
      <c r="N64" s="53">
        <v>10</v>
      </c>
      <c r="O64" s="53">
        <v>12</v>
      </c>
      <c r="P64" s="53">
        <v>10.677237968750001</v>
      </c>
      <c r="Q64" s="318">
        <v>21.069334437500018</v>
      </c>
      <c r="R64"/>
      <c r="S64"/>
    </row>
    <row r="65" spans="2:19" ht="15.75" thickBot="1">
      <c r="B65" s="302" t="s">
        <v>62</v>
      </c>
      <c r="C65" s="54">
        <v>0.27437318558786278</v>
      </c>
      <c r="D65" s="54">
        <v>0.37608266051120959</v>
      </c>
      <c r="E65" s="54">
        <v>0</v>
      </c>
      <c r="F65" s="54">
        <v>0.40656336093346196</v>
      </c>
      <c r="G65" s="54">
        <v>0.31650934258477165</v>
      </c>
      <c r="H65" s="54">
        <v>0.31148288658310402</v>
      </c>
      <c r="I65" s="54">
        <v>0.33298243077855327</v>
      </c>
      <c r="J65" s="54">
        <v>0.3764565086569448</v>
      </c>
      <c r="K65" s="54">
        <v>0.25690237991016912</v>
      </c>
      <c r="L65" s="54">
        <v>0.21647383353154118</v>
      </c>
      <c r="M65" s="54">
        <v>0.27507893427346403</v>
      </c>
      <c r="N65" s="54">
        <v>0.20988958003180619</v>
      </c>
      <c r="O65" s="54">
        <v>0.19585557372404783</v>
      </c>
      <c r="P65" s="54">
        <v>0.72746915948923163</v>
      </c>
      <c r="Q65" s="231">
        <v>0.32885208848319264</v>
      </c>
      <c r="R65"/>
      <c r="S65"/>
    </row>
    <row r="66" spans="2:19">
      <c r="C66" s="55"/>
      <c r="D66" s="55"/>
      <c r="E66" s="55"/>
      <c r="F66" s="55"/>
      <c r="G66" s="55"/>
    </row>
    <row r="67" spans="2:19">
      <c r="C67" s="55"/>
      <c r="D67" s="55"/>
      <c r="E67" s="55"/>
      <c r="F67" s="55"/>
      <c r="G67" s="55"/>
    </row>
    <row r="68" spans="2:19">
      <c r="C68" s="55"/>
      <c r="D68" s="55"/>
      <c r="E68" s="55"/>
      <c r="F68" s="55"/>
      <c r="G68" s="55"/>
    </row>
  </sheetData>
  <mergeCells count="6">
    <mergeCell ref="B48:D48"/>
    <mergeCell ref="C6:K6"/>
    <mergeCell ref="M6:O6"/>
    <mergeCell ref="P6:Q6"/>
    <mergeCell ref="C4:D4"/>
    <mergeCell ref="E4:F4"/>
  </mergeCells>
  <conditionalFormatting sqref="C10:O10">
    <cfRule type="top10" dxfId="42" priority="158" percent="1" rank="25"/>
  </conditionalFormatting>
  <conditionalFormatting sqref="C26:O26">
    <cfRule type="top10" dxfId="41" priority="138" percent="1" bottom="1" rank="25"/>
  </conditionalFormatting>
  <conditionalFormatting sqref="C15:Q15">
    <cfRule type="top10" dxfId="40" priority="159" percent="1" rank="25"/>
  </conditionalFormatting>
  <conditionalFormatting sqref="C18:Q18">
    <cfRule type="top10" dxfId="39" priority="161" percent="1" bottom="1" rank="25"/>
  </conditionalFormatting>
  <conditionalFormatting sqref="C63:Q63">
    <cfRule type="top10" dxfId="38" priority="170" percent="1" rank="25"/>
  </conditionalFormatting>
  <conditionalFormatting sqref="P10">
    <cfRule type="top10" dxfId="37" priority="62" percent="1" rank="25"/>
  </conditionalFormatting>
  <conditionalFormatting sqref="P26">
    <cfRule type="top10" dxfId="36" priority="60" percent="1" bottom="1" rank="25"/>
  </conditionalFormatting>
  <conditionalFormatting sqref="Q10">
    <cfRule type="top10" dxfId="35" priority="44" percent="1" rank="25"/>
  </conditionalFormatting>
  <conditionalFormatting sqref="Q26">
    <cfRule type="top10" dxfId="34" priority="42" percent="1" bottom="1" rank="25"/>
  </conditionalFormatting>
  <conditionalFormatting sqref="C30:Q32">
    <cfRule type="top10" dxfId="33" priority="10" percent="1" rank="25"/>
  </conditionalFormatting>
  <conditionalFormatting sqref="C35:Q36">
    <cfRule type="top10" dxfId="32" priority="9" percent="1" bottom="1" rank="25"/>
  </conditionalFormatting>
  <conditionalFormatting sqref="C37:Q37">
    <cfRule type="top10" dxfId="31" priority="8" percent="1" rank="25"/>
  </conditionalFormatting>
  <conditionalFormatting sqref="C39:Q39">
    <cfRule type="top10" dxfId="30" priority="6" percent="1" bottom="1" rank="25"/>
  </conditionalFormatting>
  <conditionalFormatting sqref="C44:Q44">
    <cfRule type="top10" dxfId="29" priority="5" percent="1" bottom="1" rank="25"/>
  </conditionalFormatting>
  <conditionalFormatting sqref="C57:Q57">
    <cfRule type="top10" dxfId="28" priority="4" percent="1" rank="25"/>
  </conditionalFormatting>
  <conditionalFormatting sqref="C60:Q60">
    <cfRule type="top10" dxfId="27" priority="3" percent="1" rank="25"/>
  </conditionalFormatting>
  <conditionalFormatting sqref="C65:Q65">
    <cfRule type="top10" dxfId="26" priority="2" percent="1" rank="25"/>
  </conditionalFormatting>
  <conditionalFormatting sqref="C45:Q45">
    <cfRule type="top10" dxfId="0" priority="1" percent="1" bottom="1" rank="25"/>
  </conditionalFormatting>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C3368-FF7B-4DE3-8860-E15610E56720}">
  <dimension ref="A1:A42"/>
  <sheetViews>
    <sheetView topLeftCell="A29" workbookViewId="0">
      <selection activeCell="E44" sqref="E44"/>
    </sheetView>
  </sheetViews>
  <sheetFormatPr defaultRowHeight="15"/>
  <cols>
    <col min="1" max="1" width="142.140625" style="209" customWidth="1"/>
  </cols>
  <sheetData>
    <row r="1" spans="1:1" ht="15.75">
      <c r="A1" s="272" t="s">
        <v>80</v>
      </c>
    </row>
    <row r="2" spans="1:1" ht="30">
      <c r="A2" s="273" t="s">
        <v>81</v>
      </c>
    </row>
    <row r="3" spans="1:1">
      <c r="A3" s="274" t="s">
        <v>82</v>
      </c>
    </row>
    <row r="4" spans="1:1" ht="45">
      <c r="A4" s="273" t="s">
        <v>83</v>
      </c>
    </row>
    <row r="5" spans="1:1">
      <c r="A5" s="274" t="s">
        <v>84</v>
      </c>
    </row>
    <row r="6" spans="1:1" ht="30">
      <c r="A6" s="273" t="s">
        <v>85</v>
      </c>
    </row>
    <row r="7" spans="1:1">
      <c r="A7" s="274" t="s">
        <v>86</v>
      </c>
    </row>
    <row r="8" spans="1:1">
      <c r="A8" s="273" t="s">
        <v>87</v>
      </c>
    </row>
    <row r="9" spans="1:1">
      <c r="A9" s="274" t="s">
        <v>88</v>
      </c>
    </row>
    <row r="10" spans="1:1" ht="45">
      <c r="A10" s="273" t="s">
        <v>89</v>
      </c>
    </row>
    <row r="11" spans="1:1">
      <c r="A11" s="273"/>
    </row>
    <row r="12" spans="1:1" ht="15.75">
      <c r="A12" s="275" t="s">
        <v>90</v>
      </c>
    </row>
    <row r="13" spans="1:1">
      <c r="A13" s="274" t="s">
        <v>91</v>
      </c>
    </row>
    <row r="14" spans="1:1">
      <c r="A14" s="276" t="s">
        <v>92</v>
      </c>
    </row>
    <row r="15" spans="1:1">
      <c r="A15" s="274" t="s">
        <v>93</v>
      </c>
    </row>
    <row r="16" spans="1:1" ht="30">
      <c r="A16" s="276" t="s">
        <v>94</v>
      </c>
    </row>
    <row r="17" spans="1:1">
      <c r="A17" s="274" t="s">
        <v>95</v>
      </c>
    </row>
    <row r="18" spans="1:1" ht="30">
      <c r="A18" s="273" t="s">
        <v>96</v>
      </c>
    </row>
    <row r="19" spans="1:1" ht="30">
      <c r="A19" s="273" t="s">
        <v>97</v>
      </c>
    </row>
    <row r="20" spans="1:1">
      <c r="A20" s="274" t="s">
        <v>98</v>
      </c>
    </row>
    <row r="21" spans="1:1" ht="30">
      <c r="A21" s="273" t="s">
        <v>99</v>
      </c>
    </row>
    <row r="22" spans="1:1">
      <c r="A22" s="274" t="s">
        <v>100</v>
      </c>
    </row>
    <row r="23" spans="1:1" ht="30">
      <c r="A23" s="273" t="s">
        <v>101</v>
      </c>
    </row>
    <row r="24" spans="1:1">
      <c r="A24" s="274" t="s">
        <v>102</v>
      </c>
    </row>
    <row r="25" spans="1:1">
      <c r="A25" s="277" t="s">
        <v>103</v>
      </c>
    </row>
    <row r="26" spans="1:1">
      <c r="A26" s="274" t="s">
        <v>104</v>
      </c>
    </row>
    <row r="27" spans="1:1">
      <c r="A27" s="273" t="s">
        <v>105</v>
      </c>
    </row>
    <row r="28" spans="1:1">
      <c r="A28" s="274" t="s">
        <v>106</v>
      </c>
    </row>
    <row r="29" spans="1:1">
      <c r="A29" s="278" t="s">
        <v>107</v>
      </c>
    </row>
    <row r="30" spans="1:1">
      <c r="A30" s="278"/>
    </row>
    <row r="31" spans="1:1" ht="15.75">
      <c r="A31" s="275" t="s">
        <v>108</v>
      </c>
    </row>
    <row r="32" spans="1:1" ht="60">
      <c r="A32" s="273" t="s">
        <v>109</v>
      </c>
    </row>
    <row r="33" spans="1:1" ht="15.75">
      <c r="A33" s="275" t="s">
        <v>110</v>
      </c>
    </row>
    <row r="34" spans="1:1" ht="75">
      <c r="A34" s="279" t="s">
        <v>111</v>
      </c>
    </row>
    <row r="35" spans="1:1" ht="15.75">
      <c r="A35" s="275" t="s">
        <v>61</v>
      </c>
    </row>
    <row r="36" spans="1:1">
      <c r="A36" s="280" t="s">
        <v>112</v>
      </c>
    </row>
    <row r="37" spans="1:1">
      <c r="A37" s="273"/>
    </row>
    <row r="38" spans="1:1">
      <c r="A38" s="281" t="s">
        <v>113</v>
      </c>
    </row>
    <row r="39" spans="1:1">
      <c r="A39" s="278" t="s">
        <v>114</v>
      </c>
    </row>
    <row r="40" spans="1:1">
      <c r="A40" s="273"/>
    </row>
    <row r="41" spans="1:1" ht="15.75">
      <c r="A41" s="275" t="s">
        <v>257</v>
      </c>
    </row>
    <row r="42" spans="1:1" ht="45.75" thickBot="1">
      <c r="A42" s="324" t="s">
        <v>258</v>
      </c>
    </row>
  </sheetData>
  <hyperlinks>
    <hyperlink ref="A29" r:id="rId1" display="mailto:census@rcr.ac.uk" xr:uid="{2141A2F5-B063-4976-9841-1B51C982D6ED}"/>
    <hyperlink ref="A39" location="_ftnref2" display="_ftnref2" xr:uid="{996C450A-5369-428D-81DA-BEAEED2DF06D}"/>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E2A3C-936B-4603-BD37-CDE84A10C880}">
  <dimension ref="A1:E62"/>
  <sheetViews>
    <sheetView topLeftCell="A44" workbookViewId="0">
      <selection activeCell="A2" sqref="A2:A61"/>
    </sheetView>
  </sheetViews>
  <sheetFormatPr defaultRowHeight="15"/>
  <cols>
    <col min="1" max="1" width="28.85546875" style="282" customWidth="1"/>
    <col min="2" max="2" width="39.140625" style="282" customWidth="1"/>
    <col min="3" max="3" width="18.28515625" style="282" customWidth="1"/>
    <col min="4" max="4" width="23.28515625" style="282" bestFit="1" customWidth="1"/>
    <col min="5" max="5" width="17.7109375" style="282" customWidth="1"/>
  </cols>
  <sheetData>
    <row r="1" spans="1:5">
      <c r="A1" s="284" t="s">
        <v>115</v>
      </c>
      <c r="B1" s="285" t="s">
        <v>116</v>
      </c>
      <c r="C1" s="285" t="s">
        <v>117</v>
      </c>
      <c r="D1" s="285" t="s">
        <v>118</v>
      </c>
      <c r="E1" s="286" t="s">
        <v>119</v>
      </c>
    </row>
    <row r="2" spans="1:5">
      <c r="A2" s="287" t="s">
        <v>120</v>
      </c>
      <c r="B2" s="288" t="s">
        <v>121</v>
      </c>
      <c r="C2" s="288" t="s">
        <v>122</v>
      </c>
      <c r="D2" s="289" t="s">
        <v>69</v>
      </c>
      <c r="E2" s="290" t="s">
        <v>7</v>
      </c>
    </row>
    <row r="3" spans="1:5">
      <c r="A3" s="287" t="s">
        <v>123</v>
      </c>
      <c r="B3" s="288" t="s">
        <v>124</v>
      </c>
      <c r="C3" s="288" t="s">
        <v>122</v>
      </c>
      <c r="D3" s="289" t="s">
        <v>69</v>
      </c>
      <c r="E3" s="290" t="s">
        <v>7</v>
      </c>
    </row>
    <row r="4" spans="1:5" ht="30">
      <c r="A4" s="287" t="s">
        <v>125</v>
      </c>
      <c r="B4" s="288" t="s">
        <v>126</v>
      </c>
      <c r="C4" s="288" t="s">
        <v>127</v>
      </c>
      <c r="D4" s="289" t="s">
        <v>128</v>
      </c>
      <c r="E4" s="291" t="s">
        <v>8</v>
      </c>
    </row>
    <row r="5" spans="1:5">
      <c r="A5" s="287" t="s">
        <v>129</v>
      </c>
      <c r="B5" s="288" t="s">
        <v>130</v>
      </c>
      <c r="C5" s="288" t="s">
        <v>131</v>
      </c>
      <c r="D5" s="289" t="s">
        <v>132</v>
      </c>
      <c r="E5" s="291" t="s">
        <v>10</v>
      </c>
    </row>
    <row r="6" spans="1:5">
      <c r="A6" s="287" t="s">
        <v>133</v>
      </c>
      <c r="B6" s="288" t="s">
        <v>134</v>
      </c>
      <c r="C6" s="288" t="s">
        <v>135</v>
      </c>
      <c r="D6" s="288" t="s">
        <v>72</v>
      </c>
      <c r="E6" s="290" t="s">
        <v>7</v>
      </c>
    </row>
    <row r="7" spans="1:5">
      <c r="A7" s="287" t="s">
        <v>136</v>
      </c>
      <c r="B7" s="288" t="s">
        <v>137</v>
      </c>
      <c r="C7" s="288" t="s">
        <v>68</v>
      </c>
      <c r="D7" s="289" t="s">
        <v>68</v>
      </c>
      <c r="E7" s="290" t="s">
        <v>7</v>
      </c>
    </row>
    <row r="8" spans="1:5">
      <c r="A8" s="287" t="s">
        <v>138</v>
      </c>
      <c r="B8" s="288" t="s">
        <v>139</v>
      </c>
      <c r="C8" s="288" t="s">
        <v>122</v>
      </c>
      <c r="D8" s="289" t="s">
        <v>68</v>
      </c>
      <c r="E8" s="290" t="s">
        <v>7</v>
      </c>
    </row>
    <row r="9" spans="1:5">
      <c r="A9" s="287" t="s">
        <v>140</v>
      </c>
      <c r="B9" s="288" t="s">
        <v>141</v>
      </c>
      <c r="C9" s="288" t="s">
        <v>68</v>
      </c>
      <c r="D9" s="289" t="s">
        <v>68</v>
      </c>
      <c r="E9" s="290" t="s">
        <v>7</v>
      </c>
    </row>
    <row r="10" spans="1:5">
      <c r="A10" s="287" t="s">
        <v>140</v>
      </c>
      <c r="B10" s="288" t="s">
        <v>142</v>
      </c>
      <c r="C10" s="288" t="s">
        <v>68</v>
      </c>
      <c r="D10" s="289" t="s">
        <v>68</v>
      </c>
      <c r="E10" s="290" t="s">
        <v>7</v>
      </c>
    </row>
    <row r="11" spans="1:5">
      <c r="A11" s="287" t="s">
        <v>143</v>
      </c>
      <c r="B11" s="288" t="s">
        <v>144</v>
      </c>
      <c r="C11" s="288" t="s">
        <v>145</v>
      </c>
      <c r="D11" s="288" t="s">
        <v>73</v>
      </c>
      <c r="E11" s="290" t="s">
        <v>7</v>
      </c>
    </row>
    <row r="12" spans="1:5">
      <c r="A12" s="287" t="s">
        <v>146</v>
      </c>
      <c r="B12" s="288" t="s">
        <v>147</v>
      </c>
      <c r="C12" s="288" t="s">
        <v>148</v>
      </c>
      <c r="D12" s="289" t="s">
        <v>69</v>
      </c>
      <c r="E12" s="290" t="s">
        <v>7</v>
      </c>
    </row>
    <row r="13" spans="1:5">
      <c r="A13" s="287" t="s">
        <v>149</v>
      </c>
      <c r="B13" s="288" t="s">
        <v>150</v>
      </c>
      <c r="C13" s="288" t="s">
        <v>151</v>
      </c>
      <c r="D13" s="288" t="s">
        <v>152</v>
      </c>
      <c r="E13" s="290" t="s">
        <v>7</v>
      </c>
    </row>
    <row r="14" spans="1:5">
      <c r="A14" s="287" t="s">
        <v>153</v>
      </c>
      <c r="B14" s="288" t="s">
        <v>154</v>
      </c>
      <c r="C14" s="288" t="s">
        <v>135</v>
      </c>
      <c r="D14" s="289" t="s">
        <v>69</v>
      </c>
      <c r="E14" s="290" t="s">
        <v>7</v>
      </c>
    </row>
    <row r="15" spans="1:5">
      <c r="A15" s="287" t="s">
        <v>155</v>
      </c>
      <c r="B15" s="288" t="s">
        <v>156</v>
      </c>
      <c r="C15" s="288" t="s">
        <v>157</v>
      </c>
      <c r="D15" s="289" t="s">
        <v>71</v>
      </c>
      <c r="E15" s="290" t="s">
        <v>7</v>
      </c>
    </row>
    <row r="16" spans="1:5">
      <c r="A16" s="287" t="s">
        <v>158</v>
      </c>
      <c r="B16" s="288" t="s">
        <v>159</v>
      </c>
      <c r="C16" s="288" t="s">
        <v>151</v>
      </c>
      <c r="D16" s="288" t="s">
        <v>152</v>
      </c>
      <c r="E16" s="290" t="s">
        <v>7</v>
      </c>
    </row>
    <row r="17" spans="1:5">
      <c r="A17" s="292" t="s">
        <v>160</v>
      </c>
      <c r="B17" s="288" t="s">
        <v>161</v>
      </c>
      <c r="C17" s="288" t="s">
        <v>148</v>
      </c>
      <c r="D17" s="288" t="s">
        <v>72</v>
      </c>
      <c r="E17" s="290" t="s">
        <v>7</v>
      </c>
    </row>
    <row r="18" spans="1:5">
      <c r="A18" s="287" t="s">
        <v>162</v>
      </c>
      <c r="B18" s="288" t="s">
        <v>163</v>
      </c>
      <c r="C18" s="288" t="s">
        <v>68</v>
      </c>
      <c r="D18" s="289" t="s">
        <v>68</v>
      </c>
      <c r="E18" s="290" t="s">
        <v>7</v>
      </c>
    </row>
    <row r="19" spans="1:5">
      <c r="A19" s="287" t="s">
        <v>164</v>
      </c>
      <c r="B19" s="288" t="s">
        <v>165</v>
      </c>
      <c r="C19" s="288" t="s">
        <v>166</v>
      </c>
      <c r="D19" s="289" t="s">
        <v>70</v>
      </c>
      <c r="E19" s="290" t="s">
        <v>7</v>
      </c>
    </row>
    <row r="20" spans="1:5">
      <c r="A20" s="287" t="s">
        <v>167</v>
      </c>
      <c r="B20" s="288" t="s">
        <v>168</v>
      </c>
      <c r="C20" s="288" t="s">
        <v>169</v>
      </c>
      <c r="D20" s="289" t="s">
        <v>77</v>
      </c>
      <c r="E20" s="291" t="s">
        <v>9</v>
      </c>
    </row>
    <row r="21" spans="1:5">
      <c r="A21" s="287" t="s">
        <v>170</v>
      </c>
      <c r="B21" s="288" t="s">
        <v>171</v>
      </c>
      <c r="C21" s="288" t="s">
        <v>169</v>
      </c>
      <c r="D21" s="289" t="s">
        <v>79</v>
      </c>
      <c r="E21" s="291" t="s">
        <v>9</v>
      </c>
    </row>
    <row r="22" spans="1:5">
      <c r="A22" s="287" t="s">
        <v>172</v>
      </c>
      <c r="B22" s="288" t="s">
        <v>173</v>
      </c>
      <c r="C22" s="288" t="s">
        <v>169</v>
      </c>
      <c r="D22" s="289" t="s">
        <v>77</v>
      </c>
      <c r="E22" s="291" t="s">
        <v>9</v>
      </c>
    </row>
    <row r="23" spans="1:5">
      <c r="A23" s="287" t="s">
        <v>174</v>
      </c>
      <c r="B23" s="288" t="s">
        <v>175</v>
      </c>
      <c r="C23" s="288" t="s">
        <v>169</v>
      </c>
      <c r="D23" s="289" t="s">
        <v>78</v>
      </c>
      <c r="E23" s="291" t="s">
        <v>9</v>
      </c>
    </row>
    <row r="24" spans="1:5">
      <c r="A24" s="287" t="s">
        <v>176</v>
      </c>
      <c r="B24" s="288" t="s">
        <v>177</v>
      </c>
      <c r="C24" s="288" t="s">
        <v>169</v>
      </c>
      <c r="D24" s="289" t="s">
        <v>78</v>
      </c>
      <c r="E24" s="291" t="s">
        <v>9</v>
      </c>
    </row>
    <row r="25" spans="1:5">
      <c r="A25" s="287" t="s">
        <v>178</v>
      </c>
      <c r="B25" s="288" t="s">
        <v>179</v>
      </c>
      <c r="C25" s="288" t="s">
        <v>68</v>
      </c>
      <c r="D25" s="289" t="s">
        <v>68</v>
      </c>
      <c r="E25" s="290" t="s">
        <v>7</v>
      </c>
    </row>
    <row r="26" spans="1:5">
      <c r="A26" s="287" t="s">
        <v>180</v>
      </c>
      <c r="B26" s="288" t="s">
        <v>181</v>
      </c>
      <c r="C26" s="288" t="s">
        <v>122</v>
      </c>
      <c r="D26" s="289" t="s">
        <v>69</v>
      </c>
      <c r="E26" s="290" t="s">
        <v>7</v>
      </c>
    </row>
    <row r="27" spans="1:5">
      <c r="A27" s="287" t="s">
        <v>182</v>
      </c>
      <c r="B27" s="288" t="s">
        <v>183</v>
      </c>
      <c r="C27" s="288" t="s">
        <v>68</v>
      </c>
      <c r="D27" s="289" t="s">
        <v>68</v>
      </c>
      <c r="E27" s="290" t="s">
        <v>7</v>
      </c>
    </row>
    <row r="28" spans="1:5">
      <c r="A28" s="287" t="s">
        <v>184</v>
      </c>
      <c r="B28" s="288" t="s">
        <v>185</v>
      </c>
      <c r="C28" s="288" t="s">
        <v>67</v>
      </c>
      <c r="D28" s="289" t="s">
        <v>67</v>
      </c>
      <c r="E28" s="290" t="s">
        <v>7</v>
      </c>
    </row>
    <row r="29" spans="1:5">
      <c r="A29" s="287" t="s">
        <v>186</v>
      </c>
      <c r="B29" s="288" t="s">
        <v>187</v>
      </c>
      <c r="C29" s="288" t="s">
        <v>67</v>
      </c>
      <c r="D29" s="289" t="s">
        <v>67</v>
      </c>
      <c r="E29" s="290" t="s">
        <v>7</v>
      </c>
    </row>
    <row r="30" spans="1:5">
      <c r="A30" s="287" t="s">
        <v>188</v>
      </c>
      <c r="B30" s="288" t="s">
        <v>189</v>
      </c>
      <c r="C30" s="288" t="s">
        <v>190</v>
      </c>
      <c r="D30" s="288" t="s">
        <v>72</v>
      </c>
      <c r="E30" s="290" t="s">
        <v>7</v>
      </c>
    </row>
    <row r="31" spans="1:5">
      <c r="A31" s="287" t="s">
        <v>191</v>
      </c>
      <c r="B31" s="288" t="s">
        <v>192</v>
      </c>
      <c r="C31" s="288" t="s">
        <v>190</v>
      </c>
      <c r="D31" s="288" t="s">
        <v>72</v>
      </c>
      <c r="E31" s="290" t="s">
        <v>7</v>
      </c>
    </row>
    <row r="32" spans="1:5">
      <c r="A32" s="287" t="s">
        <v>193</v>
      </c>
      <c r="B32" s="288" t="s">
        <v>194</v>
      </c>
      <c r="C32" s="288" t="s">
        <v>190</v>
      </c>
      <c r="D32" s="288" t="s">
        <v>72</v>
      </c>
      <c r="E32" s="290" t="s">
        <v>7</v>
      </c>
    </row>
    <row r="33" spans="1:5">
      <c r="A33" s="287" t="s">
        <v>195</v>
      </c>
      <c r="B33" s="288" t="s">
        <v>196</v>
      </c>
      <c r="C33" s="288" t="s">
        <v>145</v>
      </c>
      <c r="D33" s="288" t="s">
        <v>73</v>
      </c>
      <c r="E33" s="290" t="s">
        <v>7</v>
      </c>
    </row>
    <row r="34" spans="1:5">
      <c r="A34" s="287" t="s">
        <v>197</v>
      </c>
      <c r="B34" s="288" t="s">
        <v>198</v>
      </c>
      <c r="C34" s="288" t="s">
        <v>145</v>
      </c>
      <c r="D34" s="288" t="s">
        <v>73</v>
      </c>
      <c r="E34" s="290" t="s">
        <v>7</v>
      </c>
    </row>
    <row r="35" spans="1:5">
      <c r="A35" s="287" t="s">
        <v>199</v>
      </c>
      <c r="B35" s="288" t="s">
        <v>200</v>
      </c>
      <c r="C35" s="288" t="s">
        <v>122</v>
      </c>
      <c r="D35" s="289" t="s">
        <v>69</v>
      </c>
      <c r="E35" s="290" t="s">
        <v>7</v>
      </c>
    </row>
    <row r="36" spans="1:5">
      <c r="A36" s="287" t="s">
        <v>201</v>
      </c>
      <c r="B36" s="288" t="s">
        <v>202</v>
      </c>
      <c r="C36" s="288" t="s">
        <v>135</v>
      </c>
      <c r="D36" s="288" t="s">
        <v>72</v>
      </c>
      <c r="E36" s="290" t="s">
        <v>7</v>
      </c>
    </row>
    <row r="37" spans="1:5">
      <c r="A37" s="287" t="s">
        <v>203</v>
      </c>
      <c r="B37" s="288" t="s">
        <v>204</v>
      </c>
      <c r="C37" s="288" t="s">
        <v>145</v>
      </c>
      <c r="D37" s="288" t="s">
        <v>73</v>
      </c>
      <c r="E37" s="290" t="s">
        <v>7</v>
      </c>
    </row>
    <row r="38" spans="1:5">
      <c r="A38" s="287" t="s">
        <v>205</v>
      </c>
      <c r="B38" s="288" t="s">
        <v>206</v>
      </c>
      <c r="C38" s="288" t="s">
        <v>151</v>
      </c>
      <c r="D38" s="288" t="s">
        <v>152</v>
      </c>
      <c r="E38" s="290" t="s">
        <v>7</v>
      </c>
    </row>
    <row r="39" spans="1:5">
      <c r="A39" s="287" t="s">
        <v>207</v>
      </c>
      <c r="B39" s="288" t="s">
        <v>208</v>
      </c>
      <c r="C39" s="288" t="s">
        <v>74</v>
      </c>
      <c r="D39" s="288" t="s">
        <v>74</v>
      </c>
      <c r="E39" s="290" t="s">
        <v>7</v>
      </c>
    </row>
    <row r="40" spans="1:5">
      <c r="A40" s="287" t="s">
        <v>209</v>
      </c>
      <c r="B40" s="288" t="s">
        <v>210</v>
      </c>
      <c r="C40" s="288" t="s">
        <v>145</v>
      </c>
      <c r="D40" s="288" t="s">
        <v>73</v>
      </c>
      <c r="E40" s="290" t="s">
        <v>7</v>
      </c>
    </row>
    <row r="41" spans="1:5">
      <c r="A41" s="287" t="s">
        <v>211</v>
      </c>
      <c r="B41" s="288" t="s">
        <v>212</v>
      </c>
      <c r="C41" s="288" t="s">
        <v>166</v>
      </c>
      <c r="D41" s="289" t="s">
        <v>70</v>
      </c>
      <c r="E41" s="290" t="s">
        <v>7</v>
      </c>
    </row>
    <row r="42" spans="1:5">
      <c r="A42" s="287" t="s">
        <v>213</v>
      </c>
      <c r="B42" s="288" t="s">
        <v>214</v>
      </c>
      <c r="C42" s="288" t="s">
        <v>131</v>
      </c>
      <c r="D42" s="289" t="s">
        <v>215</v>
      </c>
      <c r="E42" s="291" t="s">
        <v>10</v>
      </c>
    </row>
    <row r="43" spans="1:5">
      <c r="A43" s="287" t="s">
        <v>216</v>
      </c>
      <c r="B43" s="288" t="s">
        <v>217</v>
      </c>
      <c r="C43" s="288" t="s">
        <v>157</v>
      </c>
      <c r="D43" s="289" t="s">
        <v>71</v>
      </c>
      <c r="E43" s="290" t="s">
        <v>7</v>
      </c>
    </row>
    <row r="44" spans="1:5">
      <c r="A44" s="287" t="s">
        <v>218</v>
      </c>
      <c r="B44" s="288" t="s">
        <v>219</v>
      </c>
      <c r="C44" s="288" t="s">
        <v>157</v>
      </c>
      <c r="D44" s="289" t="s">
        <v>71</v>
      </c>
      <c r="E44" s="290" t="s">
        <v>7</v>
      </c>
    </row>
    <row r="45" spans="1:5">
      <c r="A45" s="287" t="s">
        <v>220</v>
      </c>
      <c r="B45" s="288" t="s">
        <v>221</v>
      </c>
      <c r="C45" s="288" t="s">
        <v>135</v>
      </c>
      <c r="D45" s="289" t="s">
        <v>69</v>
      </c>
      <c r="E45" s="290" t="s">
        <v>7</v>
      </c>
    </row>
    <row r="46" spans="1:5">
      <c r="A46" s="287" t="s">
        <v>222</v>
      </c>
      <c r="B46" s="288" t="s">
        <v>223</v>
      </c>
      <c r="C46" s="288" t="s">
        <v>74</v>
      </c>
      <c r="D46" s="288" t="s">
        <v>74</v>
      </c>
      <c r="E46" s="290" t="s">
        <v>7</v>
      </c>
    </row>
    <row r="47" spans="1:5">
      <c r="A47" s="287" t="s">
        <v>224</v>
      </c>
      <c r="B47" s="288" t="s">
        <v>225</v>
      </c>
      <c r="C47" s="288" t="s">
        <v>145</v>
      </c>
      <c r="D47" s="288" t="s">
        <v>73</v>
      </c>
      <c r="E47" s="290" t="s">
        <v>7</v>
      </c>
    </row>
    <row r="48" spans="1:5">
      <c r="A48" s="287" t="s">
        <v>226</v>
      </c>
      <c r="B48" s="288" t="s">
        <v>227</v>
      </c>
      <c r="C48" s="288" t="s">
        <v>67</v>
      </c>
      <c r="D48" s="289" t="s">
        <v>67</v>
      </c>
      <c r="E48" s="290" t="s">
        <v>7</v>
      </c>
    </row>
    <row r="49" spans="1:5">
      <c r="A49" s="287" t="s">
        <v>228</v>
      </c>
      <c r="B49" s="288" t="s">
        <v>229</v>
      </c>
      <c r="C49" s="288" t="s">
        <v>122</v>
      </c>
      <c r="D49" s="289" t="s">
        <v>69</v>
      </c>
      <c r="E49" s="290" t="s">
        <v>7</v>
      </c>
    </row>
    <row r="50" spans="1:5">
      <c r="A50" s="287" t="s">
        <v>230</v>
      </c>
      <c r="B50" s="288" t="s">
        <v>231</v>
      </c>
      <c r="C50" s="288" t="s">
        <v>145</v>
      </c>
      <c r="D50" s="288" t="s">
        <v>73</v>
      </c>
      <c r="E50" s="290" t="s">
        <v>7</v>
      </c>
    </row>
    <row r="51" spans="1:5">
      <c r="A51" s="287" t="s">
        <v>232</v>
      </c>
      <c r="B51" s="288" t="s">
        <v>233</v>
      </c>
      <c r="C51" s="288" t="s">
        <v>190</v>
      </c>
      <c r="D51" s="288" t="s">
        <v>72</v>
      </c>
      <c r="E51" s="290" t="s">
        <v>7</v>
      </c>
    </row>
    <row r="52" spans="1:5">
      <c r="A52" s="287" t="s">
        <v>234</v>
      </c>
      <c r="B52" s="288" t="s">
        <v>235</v>
      </c>
      <c r="C52" s="288" t="s">
        <v>74</v>
      </c>
      <c r="D52" s="288" t="s">
        <v>74</v>
      </c>
      <c r="E52" s="290" t="s">
        <v>7</v>
      </c>
    </row>
    <row r="53" spans="1:5">
      <c r="A53" s="287" t="s">
        <v>236</v>
      </c>
      <c r="B53" s="288" t="s">
        <v>237</v>
      </c>
      <c r="C53" s="288" t="s">
        <v>74</v>
      </c>
      <c r="D53" s="288" t="s">
        <v>74</v>
      </c>
      <c r="E53" s="290" t="s">
        <v>7</v>
      </c>
    </row>
    <row r="54" spans="1:5">
      <c r="A54" s="287" t="s">
        <v>238</v>
      </c>
      <c r="B54" s="288" t="s">
        <v>239</v>
      </c>
      <c r="C54" s="288" t="s">
        <v>190</v>
      </c>
      <c r="D54" s="288" t="s">
        <v>73</v>
      </c>
      <c r="E54" s="290" t="s">
        <v>7</v>
      </c>
    </row>
    <row r="55" spans="1:5">
      <c r="A55" s="287" t="s">
        <v>240</v>
      </c>
      <c r="B55" s="288" t="s">
        <v>241</v>
      </c>
      <c r="C55" s="288" t="s">
        <v>67</v>
      </c>
      <c r="D55" s="289" t="s">
        <v>67</v>
      </c>
      <c r="E55" s="290" t="s">
        <v>7</v>
      </c>
    </row>
    <row r="56" spans="1:5">
      <c r="A56" s="287" t="s">
        <v>242</v>
      </c>
      <c r="B56" s="288" t="s">
        <v>243</v>
      </c>
      <c r="C56" s="288" t="s">
        <v>67</v>
      </c>
      <c r="D56" s="289" t="s">
        <v>67</v>
      </c>
      <c r="E56" s="290" t="s">
        <v>7</v>
      </c>
    </row>
    <row r="57" spans="1:5">
      <c r="A57" s="287" t="s">
        <v>244</v>
      </c>
      <c r="B57" s="288" t="s">
        <v>245</v>
      </c>
      <c r="C57" s="288" t="s">
        <v>74</v>
      </c>
      <c r="D57" s="288" t="s">
        <v>74</v>
      </c>
      <c r="E57" s="290" t="s">
        <v>7</v>
      </c>
    </row>
    <row r="58" spans="1:5">
      <c r="A58" s="287" t="s">
        <v>246</v>
      </c>
      <c r="B58" s="288" t="s">
        <v>247</v>
      </c>
      <c r="C58" s="288" t="s">
        <v>145</v>
      </c>
      <c r="D58" s="288" t="s">
        <v>73</v>
      </c>
      <c r="E58" s="290" t="s">
        <v>7</v>
      </c>
    </row>
    <row r="59" spans="1:5">
      <c r="A59" s="287" t="s">
        <v>248</v>
      </c>
      <c r="B59" s="288" t="s">
        <v>249</v>
      </c>
      <c r="C59" s="288" t="s">
        <v>131</v>
      </c>
      <c r="D59" s="289" t="s">
        <v>250</v>
      </c>
      <c r="E59" s="291" t="s">
        <v>10</v>
      </c>
    </row>
    <row r="60" spans="1:5" ht="30">
      <c r="A60" s="287" t="s">
        <v>251</v>
      </c>
      <c r="B60" s="288" t="s">
        <v>252</v>
      </c>
      <c r="C60" s="288" t="s">
        <v>127</v>
      </c>
      <c r="D60" s="289" t="s">
        <v>128</v>
      </c>
      <c r="E60" s="291" t="s">
        <v>8</v>
      </c>
    </row>
    <row r="61" spans="1:5">
      <c r="A61" s="287" t="s">
        <v>253</v>
      </c>
      <c r="B61" s="288" t="s">
        <v>254</v>
      </c>
      <c r="C61" s="288" t="s">
        <v>74</v>
      </c>
      <c r="D61" s="288" t="s">
        <v>74</v>
      </c>
      <c r="E61" s="290" t="s">
        <v>7</v>
      </c>
    </row>
    <row r="62" spans="1:5">
      <c r="C62" s="283"/>
    </row>
  </sheetData>
  <autoFilter ref="A1:E61" xr:uid="{530E2A3C-936B-4603-BD37-CDE84A10C880}">
    <sortState xmlns:xlrd2="http://schemas.microsoft.com/office/spreadsheetml/2017/richdata2" ref="A2:E61">
      <sortCondition ref="A1:A61"/>
    </sortState>
  </autoFilter>
  <hyperlinks>
    <hyperlink ref="E21" r:id="rId1" display="Allan.James@ggc.scot.nhs.uk" xr:uid="{FB37D78C-724C-4867-9FBD-A459439EAE34}"/>
    <hyperlink ref="E2" r:id="rId2" display="mailto:emmastaples@nhs.net" xr:uid="{DAFA1280-BD6D-4C9D-BD5D-A423219A0BF5}"/>
    <hyperlink ref="D21" r:id="rId3" display="Allan.James@ggc.scot.nhs.uk" xr:uid="{C81F63D8-0A40-4DAA-9D1C-EDAB1DF314A7}"/>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UK Nations CO census 2022</vt:lpstr>
      <vt:lpstr>UK Regions</vt:lpstr>
      <vt:lpstr>Census methodology</vt:lpstr>
      <vt:lpstr>Cancer centres and regions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Burns</dc:creator>
  <cp:keywords/>
  <dc:description/>
  <cp:lastModifiedBy>Joanna Lourenco</cp:lastModifiedBy>
  <cp:revision/>
  <dcterms:created xsi:type="dcterms:W3CDTF">2023-02-23T13:04:17Z</dcterms:created>
  <dcterms:modified xsi:type="dcterms:W3CDTF">2023-07-07T13:42:47Z</dcterms:modified>
  <cp:category/>
  <cp:contentStatus/>
</cp:coreProperties>
</file>