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rcracuk.sharepoint.com/sites/RCRSharedFiles2/Shared Documents/Marketing and Digital/Projects/External Affairs/Census/Census 2025 (published in 2026)/Datasheets/"/>
    </mc:Choice>
  </mc:AlternateContent>
  <xr:revisionPtr revIDLastSave="43" documentId="8_{140BF5E0-B2FA-CA41-ADA2-C4F6CBC72B44}" xr6:coauthVersionLast="47" xr6:coauthVersionMax="47" xr10:uidLastSave="{DB35D83E-2714-4AD0-A436-2959E1C6FECA}"/>
  <bookViews>
    <workbookView xWindow="-110" yWindow="-110" windowWidth="19420" windowHeight="11500" tabRatio="500" xr2:uid="{00000000-000D-0000-FFFF-FFFF00000000}"/>
  </bookViews>
  <sheets>
    <sheet name="UK National CR census 2025" sheetId="1" r:id="rId1"/>
    <sheet name="UK Regions 2025" sheetId="2" r:id="rId2"/>
    <sheet name="Methodology" sheetId="3" r:id="rId3"/>
    <sheet name="Primary and secondary interests" sheetId="4" r:id="rId4"/>
    <sheet name="Trusts HBs and regions" sheetId="5" r:id="rId5"/>
  </sheets>
  <definedNames>
    <definedName name="_xlnm._FilterDatabase" localSheetId="3" hidden="1">'Primary and secondary interests'!$B$5:$C$5</definedName>
    <definedName name="_xlnm._FilterDatabase" localSheetId="4" hidden="1">'Trusts HBs and regions'!$B$1:$C$160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Q73" i="2" l="1"/>
  <c r="P73" i="2"/>
  <c r="O73" i="2"/>
  <c r="N73" i="2"/>
  <c r="M73" i="2"/>
  <c r="L73" i="2"/>
  <c r="K73" i="2"/>
  <c r="J73" i="2"/>
  <c r="I73" i="2"/>
  <c r="H73" i="2"/>
  <c r="G73" i="2"/>
  <c r="F73" i="2"/>
  <c r="E73" i="2"/>
  <c r="D73" i="2"/>
  <c r="C73" i="2"/>
  <c r="F71" i="1"/>
  <c r="E71" i="1"/>
  <c r="D71" i="1"/>
  <c r="C71" i="1"/>
  <c r="E45" i="2"/>
  <c r="E27" i="2"/>
  <c r="Q45" i="2"/>
  <c r="P45" i="2"/>
  <c r="O45" i="2"/>
  <c r="N45" i="2"/>
  <c r="M45" i="2"/>
  <c r="L45" i="2"/>
  <c r="K45" i="2"/>
  <c r="J45" i="2"/>
  <c r="I45" i="2"/>
  <c r="H45" i="2"/>
  <c r="G45" i="2"/>
  <c r="D45" i="2"/>
  <c r="C45" i="2"/>
  <c r="F44" i="1"/>
  <c r="E44" i="1"/>
  <c r="D44" i="1"/>
  <c r="C44" i="1"/>
  <c r="F43" i="1"/>
  <c r="E43" i="1"/>
  <c r="D43" i="1"/>
  <c r="C43" i="1"/>
  <c r="N64" i="2" l="1"/>
  <c r="G64" i="1"/>
  <c r="F62" i="1"/>
  <c r="E62" i="1"/>
  <c r="D62" i="1"/>
  <c r="C62" i="1"/>
  <c r="E26" i="2" l="1"/>
  <c r="Q26" i="2"/>
  <c r="P26" i="2"/>
  <c r="O26" i="2"/>
  <c r="N26" i="2"/>
  <c r="M26" i="2"/>
  <c r="L26" i="2"/>
  <c r="K26" i="2"/>
  <c r="J26" i="2"/>
  <c r="I26" i="2"/>
  <c r="H26" i="2"/>
  <c r="G26" i="2"/>
  <c r="D26" i="2"/>
  <c r="C26" i="2"/>
  <c r="F25" i="1"/>
  <c r="E25" i="1"/>
  <c r="D25" i="1"/>
  <c r="C25" i="1"/>
  <c r="K82" i="2"/>
  <c r="J82" i="2"/>
  <c r="I82" i="2"/>
  <c r="F82" i="2"/>
  <c r="H82" i="2"/>
  <c r="G82" i="2"/>
  <c r="E82" i="2"/>
  <c r="D82" i="2"/>
  <c r="C82" i="2"/>
  <c r="K80" i="2"/>
  <c r="J80" i="2"/>
  <c r="I80" i="2"/>
  <c r="F80" i="2"/>
  <c r="H80" i="2"/>
  <c r="G80" i="2"/>
  <c r="E80" i="2"/>
  <c r="D80" i="2"/>
  <c r="C80" i="2"/>
  <c r="K79" i="2"/>
  <c r="J79" i="2"/>
  <c r="I79" i="2"/>
  <c r="F79" i="2"/>
  <c r="H79" i="2"/>
  <c r="G79" i="2"/>
  <c r="E79" i="2"/>
  <c r="D79" i="2"/>
  <c r="C79" i="2"/>
  <c r="K78" i="2"/>
  <c r="J78" i="2"/>
  <c r="I78" i="2"/>
  <c r="F78" i="2"/>
  <c r="H78" i="2"/>
  <c r="G78" i="2"/>
  <c r="E78" i="2"/>
  <c r="D78" i="2"/>
  <c r="C78" i="2"/>
  <c r="Q64" i="2"/>
  <c r="O64" i="2"/>
  <c r="M64" i="2"/>
  <c r="L64" i="2"/>
  <c r="K64" i="2"/>
  <c r="J64" i="2"/>
  <c r="I64" i="2"/>
  <c r="F64" i="2"/>
  <c r="H64" i="2"/>
  <c r="G64" i="2"/>
  <c r="E64" i="2"/>
  <c r="D64" i="2"/>
  <c r="C64" i="2"/>
  <c r="Q54" i="2"/>
  <c r="P54" i="2"/>
  <c r="O54" i="2"/>
  <c r="N54" i="2"/>
  <c r="M54" i="2"/>
  <c r="L54" i="2"/>
  <c r="K54" i="2"/>
  <c r="J54" i="2"/>
  <c r="I54" i="2"/>
  <c r="F54" i="2"/>
  <c r="H54" i="2"/>
  <c r="G54" i="2"/>
  <c r="E54" i="2"/>
  <c r="D54" i="2"/>
  <c r="C54" i="2"/>
  <c r="Q52" i="2"/>
  <c r="Q70" i="2" s="1"/>
  <c r="P52" i="2"/>
  <c r="P70" i="2" s="1"/>
  <c r="O52" i="2"/>
  <c r="O70" i="2" s="1"/>
  <c r="N52" i="2"/>
  <c r="N53" i="2" s="1"/>
  <c r="M52" i="2"/>
  <c r="M70" i="2" s="1"/>
  <c r="L52" i="2"/>
  <c r="L53" i="2" s="1"/>
  <c r="K52" i="2"/>
  <c r="K53" i="2" s="1"/>
  <c r="J52" i="2"/>
  <c r="J53" i="2" s="1"/>
  <c r="I52" i="2"/>
  <c r="I53" i="2" s="1"/>
  <c r="F52" i="2"/>
  <c r="F53" i="2" s="1"/>
  <c r="H52" i="2"/>
  <c r="H70" i="2" s="1"/>
  <c r="G52" i="2"/>
  <c r="G70" i="2" s="1"/>
  <c r="E52" i="2"/>
  <c r="E70" i="2" s="1"/>
  <c r="D52" i="2"/>
  <c r="D70" i="2" s="1"/>
  <c r="C52" i="2"/>
  <c r="C70" i="2" s="1"/>
  <c r="Q46" i="2"/>
  <c r="P46" i="2"/>
  <c r="O46" i="2"/>
  <c r="N46" i="2"/>
  <c r="M46" i="2"/>
  <c r="L46" i="2"/>
  <c r="K46" i="2"/>
  <c r="J46" i="2"/>
  <c r="I46" i="2"/>
  <c r="F46" i="2"/>
  <c r="H46" i="2"/>
  <c r="G46" i="2"/>
  <c r="E46" i="2"/>
  <c r="D46" i="2"/>
  <c r="C46" i="2"/>
  <c r="Q23" i="2"/>
  <c r="P23" i="2"/>
  <c r="O23" i="2"/>
  <c r="N23" i="2"/>
  <c r="M23" i="2"/>
  <c r="L23" i="2"/>
  <c r="K23" i="2"/>
  <c r="J23" i="2"/>
  <c r="I23" i="2"/>
  <c r="F23" i="2"/>
  <c r="H23" i="2"/>
  <c r="G23" i="2"/>
  <c r="E23" i="2"/>
  <c r="D23" i="2"/>
  <c r="C23" i="2"/>
  <c r="Q20" i="2"/>
  <c r="P20" i="2"/>
  <c r="O20" i="2"/>
  <c r="N20" i="2"/>
  <c r="M20" i="2"/>
  <c r="L20" i="2"/>
  <c r="K20" i="2"/>
  <c r="J20" i="2"/>
  <c r="I20" i="2"/>
  <c r="F20" i="2"/>
  <c r="H20" i="2"/>
  <c r="G20" i="2"/>
  <c r="E20" i="2"/>
  <c r="D20" i="2"/>
  <c r="C20" i="2"/>
  <c r="C80" i="1"/>
  <c r="C79" i="1"/>
  <c r="C78" i="1"/>
  <c r="C76" i="1" s="1"/>
  <c r="G66" i="1"/>
  <c r="G61" i="1"/>
  <c r="F52" i="1"/>
  <c r="E52" i="1"/>
  <c r="D52" i="1"/>
  <c r="C52" i="1"/>
  <c r="G50" i="1"/>
  <c r="G68" i="1" s="1"/>
  <c r="F50" i="1"/>
  <c r="F51" i="1" s="1"/>
  <c r="E50" i="1"/>
  <c r="E68" i="1" s="1"/>
  <c r="D50" i="1"/>
  <c r="D68" i="1" s="1"/>
  <c r="C50" i="1"/>
  <c r="C68" i="1" s="1"/>
  <c r="G23" i="1"/>
  <c r="F22" i="1"/>
  <c r="E22" i="1"/>
  <c r="D22" i="1"/>
  <c r="C22" i="1"/>
  <c r="G21" i="1"/>
  <c r="G44" i="1" s="1"/>
  <c r="G20" i="1"/>
  <c r="F19" i="1"/>
  <c r="E19" i="1"/>
  <c r="D19" i="1"/>
  <c r="C19" i="1"/>
  <c r="G18" i="1"/>
  <c r="G17" i="1"/>
  <c r="G52" i="1" l="1"/>
  <c r="G71" i="1"/>
  <c r="G43" i="1"/>
  <c r="G25" i="1"/>
  <c r="G22" i="1"/>
  <c r="E51" i="1"/>
  <c r="C77" i="1"/>
  <c r="C75" i="1" s="1"/>
  <c r="G19" i="1"/>
  <c r="G62" i="1"/>
  <c r="C51" i="1"/>
  <c r="G51" i="1"/>
  <c r="H81" i="2"/>
  <c r="H83" i="2" s="1"/>
  <c r="H84" i="2" s="1"/>
  <c r="K81" i="2"/>
  <c r="K83" i="2" s="1"/>
  <c r="K84" i="2" s="1"/>
  <c r="C81" i="2"/>
  <c r="C83" i="2" s="1"/>
  <c r="C84" i="2" s="1"/>
  <c r="N70" i="2"/>
  <c r="D81" i="2"/>
  <c r="D83" i="2" s="1"/>
  <c r="D84" i="2" s="1"/>
  <c r="G81" i="2"/>
  <c r="G83" i="2" s="1"/>
  <c r="G84" i="2" s="1"/>
  <c r="I81" i="2"/>
  <c r="I83" i="2" s="1"/>
  <c r="I84" i="2" s="1"/>
  <c r="F81" i="2"/>
  <c r="F83" i="2" s="1"/>
  <c r="F84" i="2" s="1"/>
  <c r="J81" i="2"/>
  <c r="J83" i="2" s="1"/>
  <c r="J84" i="2" s="1"/>
  <c r="E53" i="2"/>
  <c r="F70" i="2"/>
  <c r="C53" i="2"/>
  <c r="K70" i="2"/>
  <c r="H53" i="2"/>
  <c r="M53" i="2"/>
  <c r="E81" i="2"/>
  <c r="E83" i="2" s="1"/>
  <c r="E84" i="2" s="1"/>
  <c r="O53" i="2"/>
  <c r="Q53" i="2"/>
  <c r="F68" i="1"/>
  <c r="D53" i="2"/>
  <c r="P53" i="2"/>
  <c r="I70" i="2"/>
  <c r="J70" i="2"/>
  <c r="G53" i="2"/>
  <c r="D51" i="1"/>
  <c r="L70" i="2"/>
</calcChain>
</file>

<file path=xl/sharedStrings.xml><?xml version="1.0" encoding="utf-8"?>
<sst xmlns="http://schemas.openxmlformats.org/spreadsheetml/2006/main" count="632" uniqueCount="352">
  <si>
    <t>RCR Clinical radiology census data 2025</t>
  </si>
  <si>
    <t>For queries, please contact: census@rcr.ac.uk</t>
  </si>
  <si>
    <t>Above average values</t>
  </si>
  <si>
    <t>Below average values</t>
  </si>
  <si>
    <t>Consultant clinical radiologists (CR consultants), September 2025</t>
  </si>
  <si>
    <t>England</t>
  </si>
  <si>
    <t>Northern Ireland</t>
  </si>
  <si>
    <t>Scotland</t>
  </si>
  <si>
    <t>Wales</t>
  </si>
  <si>
    <t>UK</t>
  </si>
  <si>
    <t>Number of trusts/health boards (included in census)</t>
  </si>
  <si>
    <t>Radiology services overview</t>
  </si>
  <si>
    <t>Sufficient radiologists to deliver safe and effective patient care %</t>
  </si>
  <si>
    <t>Trusts/health boards with inadequate IR provision % 
(measure updated to align with QSI standards in 2025)</t>
  </si>
  <si>
    <t>AI usage</t>
  </si>
  <si>
    <t>Recruitment freezes</t>
  </si>
  <si>
    <t>Workforce overview</t>
  </si>
  <si>
    <t>CR consultants (headcount)</t>
  </si>
  <si>
    <t>of which, locum (headcount)</t>
  </si>
  <si>
    <t>Locums as % of workforce</t>
  </si>
  <si>
    <t>CR consultants (WTE)</t>
  </si>
  <si>
    <t xml:space="preserve">   of which, interventional radiology (IR) consultants (WTE)</t>
  </si>
  <si>
    <t>IR consultants as % of total CR workforce</t>
  </si>
  <si>
    <t>SAS doctors (WTE)</t>
  </si>
  <si>
    <t>Trainees (headcount) as of 31 Dec 2025</t>
  </si>
  <si>
    <t>Trainees as % of workforce (consultants excl. locums + trainees)</t>
  </si>
  <si>
    <t>Total headcount (consultants, SAS doctors and CR specialty trainees)</t>
  </si>
  <si>
    <t>Working patterns</t>
  </si>
  <si>
    <t>Workforce loss due to less than full-time (LTFT) working %</t>
  </si>
  <si>
    <t>Average Supporting Professional Activities (SPAs) - FT CR consultants</t>
  </si>
  <si>
    <t>Workforce growth</t>
  </si>
  <si>
    <t>CR consultants (WTE) annual workforce growth % past year, excluding locums</t>
  </si>
  <si>
    <t>CR consultants (WTE) annual workforce growth % (average - past five years, excluding locums)</t>
  </si>
  <si>
    <t>CR specialty trainees (headcount) annual workforce growth % (average - past five years)</t>
  </si>
  <si>
    <t>Workforce attrition</t>
  </si>
  <si>
    <t>CR consultants (WTE) attrition % (average - past five years)</t>
  </si>
  <si>
    <t>CR consultants (WTE) forecast to retire within five years %</t>
  </si>
  <si>
    <t>CR consultants (WTE) forecast annual growth % - next five years (to 2030)</t>
  </si>
  <si>
    <t>Workforce per population</t>
  </si>
  <si>
    <t>Population</t>
  </si>
  <si>
    <t>Radiologists (WTE) per 100,000 population (includes CR consultants, SAS doctors and trainees)</t>
  </si>
  <si>
    <t>IR consultants (WTE) per million population</t>
  </si>
  <si>
    <t>Radiology expenditure (financial year 2024/25)</t>
  </si>
  <si>
    <t>Outsourcing to independent sector</t>
  </si>
  <si>
    <t>Insourcing (additional payments to contracted radiologists)</t>
  </si>
  <si>
    <t>Ad hoc locums (for excess reporting)</t>
  </si>
  <si>
    <t>Total expenditure</t>
  </si>
  <si>
    <t>Expenditure per head of population</t>
  </si>
  <si>
    <t>Insourcing (average) expenditure per CR consultant (WTE)</t>
  </si>
  <si>
    <t>Workforce shortfall estimates 2025</t>
  </si>
  <si>
    <t>Workforce shortfall estimates - CR consultants</t>
  </si>
  <si>
    <t xml:space="preserve">IR consultant workforce shortfall </t>
  </si>
  <si>
    <t>IR workforce shortfall %</t>
  </si>
  <si>
    <t>Diagnostic CR consultant shortfall
(based on volumes of imaging examinations)</t>
  </si>
  <si>
    <t>NK</t>
  </si>
  <si>
    <t>Total CR consultant shortfall (sum of above)</t>
  </si>
  <si>
    <t>Estimate B (based on population size)</t>
  </si>
  <si>
    <t>The number of additional CR consultants required for 12.8 radiologists per 100,000 population (OECD historic average)</t>
  </si>
  <si>
    <t>Estimate C (based on radiology expenditure)</t>
  </si>
  <si>
    <t>Number of full-time CR consultants salaries that could be funded by radiology expenditure in FY24/25 (insourcing, outsourcing, and ad-hoc locums)</t>
  </si>
  <si>
    <t>Overall estimated shortfall
(average of estimates A, B and C)</t>
  </si>
  <si>
    <t>CR consultant workforce shortfall (WTE)</t>
  </si>
  <si>
    <t>CR consultant workforce shortfall %</t>
  </si>
  <si>
    <t>2030 Forecast CR consultant workforce shortfall (WTE)</t>
  </si>
  <si>
    <t>2030 Forecast CR consultant workforce shortfall %</t>
  </si>
  <si>
    <t>Salary 2025</t>
  </si>
  <si>
    <t>mrihours</t>
  </si>
  <si>
    <t>xray hours</t>
  </si>
  <si>
    <t>total hours</t>
  </si>
  <si>
    <t>consultants available hours (diagnostic CRs)</t>
  </si>
  <si>
    <t>Gap (hours)</t>
  </si>
  <si>
    <t>Gap (consultants)</t>
  </si>
  <si>
    <t>East Midlands</t>
  </si>
  <si>
    <t>East of England</t>
  </si>
  <si>
    <t>London</t>
  </si>
  <si>
    <t>South East</t>
  </si>
  <si>
    <t>North East</t>
  </si>
  <si>
    <t>North West</t>
  </si>
  <si>
    <t>South West</t>
  </si>
  <si>
    <t>West Midlands</t>
  </si>
  <si>
    <t>Yorkshire &amp; Humber</t>
  </si>
  <si>
    <t>East of Scotland</t>
  </si>
  <si>
    <t>North of Scotland</t>
  </si>
  <si>
    <t>South East Scotland</t>
  </si>
  <si>
    <t>West of Scotland</t>
  </si>
  <si>
    <t>North &amp; West Wales</t>
  </si>
  <si>
    <t>South Wales</t>
  </si>
  <si>
    <t>Trusts/health boards with inadequate IR provision %</t>
  </si>
  <si>
    <t>No, trusts using AI tools for clinical use</t>
  </si>
  <si>
    <t>London &amp; South East share trainees</t>
  </si>
  <si>
    <t>CR consultants (WTE) annual workforce growth % past year</t>
  </si>
  <si>
    <t>CR consultants (WTE) annual workforce growth % (average - past five years)</t>
  </si>
  <si>
    <t>Trainees 2019</t>
  </si>
  <si>
    <t>CR consultants (WTE) attrition (average - past five years)</t>
  </si>
  <si>
    <t>Estimate A (based on imaging volumes and IR provision)</t>
  </si>
  <si>
    <t xml:space="preserve">IR consultant workforce shortfall 
</t>
  </si>
  <si>
    <t>CT 2025</t>
  </si>
  <si>
    <t>MRI 2025</t>
  </si>
  <si>
    <t>X-ray FY 23/24</t>
  </si>
  <si>
    <t>cthours</t>
  </si>
  <si>
    <t>consultants available hours</t>
  </si>
  <si>
    <t>Background</t>
  </si>
  <si>
    <t>Since 2008, the RCR has gathered clinical radiology workforce data annually through an online census, which is completed by clinical directors (or their delegate) of every NHS radiology department in the UK.</t>
  </si>
  <si>
    <t>Survey method</t>
  </si>
  <si>
    <t xml:space="preserve">Standardised questions have been used year-on-year to enable monitoring of trends over time. To facilitate data collection and data accuracy, 2024 staff data were provided to each radiology department. Clinical directors were asked to update the details for substantive and locum posts as of 1 September 2025. Data were collected through a secure survey platform (JotForm). </t>
  </si>
  <si>
    <t>Data accuracy</t>
  </si>
  <si>
    <t>Due to the use of consistent questions, established processes, and data quality checks, data accuracy is understood to be high. Where discrepancies and outliers were identified in the data, clarification was sought from census respondents.</t>
  </si>
  <si>
    <t>Training location for 8 trainees was not known at the time of data extraction (so the UK total exceeds the sum of the country trainees by 8).</t>
  </si>
  <si>
    <t>Response rate</t>
  </si>
  <si>
    <t>Presentation of results</t>
  </si>
  <si>
    <t>Workforce figures are reported as headcount unless otherwise stated. Where a member of staff works part-time across two regions, they will count as a headcount of one in each of the regions and as one in the UK total, therefore; the sum of the regional headcounts may be slightly higher than the UK headcount. WTE calculations conform to the current NHS convention of excluding PAs that exceed ten.</t>
  </si>
  <si>
    <t xml:space="preserve">To increase readability, many of the figures in tables and charts are rounded. This means that the totals provided may differ (by one) from the sum of the parts. </t>
  </si>
  <si>
    <t>Time periods</t>
  </si>
  <si>
    <t>For simplicity, the phrase ‘in 2025’ may used in the census report to refer to the period covered by the census, which was September 2024 to August 2025. Financial data covers the period April 2024 to March 2025.</t>
  </si>
  <si>
    <t>Data processing</t>
  </si>
  <si>
    <t>Census data is analysed together with the GMC medical register and clinical radiology specialty training data held by the RCR. The RCR processes data in accordance with UK data protection legislation.</t>
  </si>
  <si>
    <t>Data collection opened on 22 September 2025 and closed on 28 February 2026.</t>
  </si>
  <si>
    <t>Data limitations</t>
  </si>
  <si>
    <t>Queries</t>
  </si>
  <si>
    <t>Please send queries regarding the census to census@rcr.ac.uk.</t>
  </si>
  <si>
    <t>Definitions</t>
  </si>
  <si>
    <t>Large and small trust/health board</t>
  </si>
  <si>
    <t>Trust/health board size has been determined by the number of consultant clinical radiologists employed in 2025. Large: the top 25% Small: the bottom 25%</t>
  </si>
  <si>
    <t>Interventional radiology</t>
  </si>
  <si>
    <t>See 'Primary and secondary interests' worksheet</t>
  </si>
  <si>
    <t>Calculations</t>
  </si>
  <si>
    <t>Attrition rate</t>
  </si>
  <si>
    <t>Attrition refers to those leaving the workforce. The attrition rate % is calculated as (WTE leavers/mean WTE consultant workforce) x 100. Locums are excluded from attrition calculations.</t>
  </si>
  <si>
    <t>Vacancy rate</t>
  </si>
  <si>
    <t>The vacancy rate is the percentage of WTE staff in post against planned workforce levels. Vacancy rate % = [WTE vacancies / (WTE vacancies + WTE staff in post)] x 100.</t>
  </si>
  <si>
    <t>Whole-time equivalents (WTEs)</t>
  </si>
  <si>
    <t>A WTE is a whole-time (or full-time) doctor with a contract of ten programmed activities (PAs) per week; this is equivalent to a 40-hour week in England, Northern Ireland, and Scotland and a 37.5-hour week in Wales.</t>
  </si>
  <si>
    <t>The WTE calculation conforms to the NHS convention of calculating one WTE as ten PAs (that is, it excludes PAs that exceed ten). WTE values include direct clinical care (DCC) and supporting professional activities (SPA) but exclude research and additional responsibility PAs.</t>
  </si>
  <si>
    <t>Shortfall calculations</t>
  </si>
  <si>
    <t xml:space="preserve">Three methods are used to estimate CR consultant workforce shortfalls. The reported estimated shortfall is the average (mean) of the below three methods: </t>
  </si>
  <si>
    <t>Method A: Based on imaging volumes and IR provision</t>
  </si>
  <si>
    <t>As the devolved nations do not publish imaging volumes, figures for Northern Ireland, Scotland, and Wales are based on England (diagnostic imaging dataset) volumes and adjusted for population size.[1],[2]</t>
  </si>
  <si>
    <t>Estimated reporting times are (average of) 15 minutes for CT and MRI imaging examinations and 3 minutes for X-rays.[3]</t>
  </si>
  <si>
    <t>It is estimated that CR consultants report 98% of CT and MRI examinations and 40% of X-rays.</t>
  </si>
  <si>
    <t>IR shortfall estimate</t>
  </si>
  <si>
    <t>For vascular and non-vascular IR rotas, it is estimated that a minimum of 7.8 IRs (WTE) are required to run a 1 in 6 rota (to allow for annual leave, sickness and other absences). 
In line with QSI standards where the IR service is not available, a written and agreed pathway should be in place for patient transfer to another trust/health board.</t>
  </si>
  <si>
    <t>Method B: Based on population size</t>
  </si>
  <si>
    <t>The number of additional CR consultants required for 12.8 radiologists per 100,000 population 
(OECD average in 2015; more recent OECD data has not been published, but a recent EU publication indicated 12.7 radiologists per 100,000 population).[4]</t>
  </si>
  <si>
    <t>Method C: Based on radiology expenditure</t>
  </si>
  <si>
    <t>Number of full-time CR consultant salaries that could be funded by radiology expenditure in FY 2024/25 (insourcing, outsourcing, and ad-hoc locums).[5]</t>
  </si>
  <si>
    <t>60% of radiology departments were able to submit expenditure data in 2025. UK median expenditure figures were used as estimates for radiology departments unable to submit expenditure data, with the exception of Scotland where FOI data was used.[6]</t>
  </si>
  <si>
    <t xml:space="preserve">2029 forecast CR consultant workforce </t>
  </si>
  <si>
    <t>This calculation assumes: 
1. Global recruitment will be identical to the past five years 
2. Average training times and attrition rates will be identical to the past five years
3. Consultants will retire at 60 years
4. Prevalence of LTFT will increase in a linear fashion.</t>
  </si>
  <si>
    <t>2028 forecast CR consultant workforce shortfall (WTE)</t>
  </si>
  <si>
    <t>Based on an estimated 7% annual increase in demand over the next five years.</t>
  </si>
  <si>
    <t>References</t>
  </si>
  <si>
    <t>[1],[2] Office for National Statistics. Population estimates. Office for National Statistics, 2022. www.ons.gov.uk/peoplepopulationandcommunity/populationandmigration/populationestimates</t>
  </si>
  <si>
    <t xml:space="preserve">[3] The Royal College of Radiologists. Radiology reporting figures for service planning 2022. London: The Royal College of Radiologists, 2022. www.rcr.ac.uk/our-services/all-our-publications/clinical-radiology-publications/radiology-reporting-figures-for-service-planning-2022/ </t>
  </si>
  <si>
    <t>[4 Current status of radiologist staffing, education and training in the 27 EU Member States] https://pubmed.ncbi.nlm.nih.gov/40088348/</t>
  </si>
  <si>
    <t>[5] NHS Employers. Pay and Conditions Circular (M&amp;D) 2-2025. NHS Employers, 2025. https://www.nhsemployers.org/system/files/2025-06/Pay-and-Conditions-Circular-MD-2-2025_0.pdf</t>
  </si>
  <si>
    <t>[6] Heaney, B. Health: Cost of radiology outsourcing spirals. The Democrat, 2024. www.democratonline.net/2024/07/17/health-cost-of-radiology-outsourcing-spirals/</t>
  </si>
  <si>
    <t xml:space="preserve">The RCR census asks respondents to tell us the primary and secondary clinical interests of each of the consultant clinical radiologists in their trusts/health boards. </t>
  </si>
  <si>
    <t>When completing the staff file, for each consultant clinical radiologist, clinical directors (or their delegates) choose from the following options.</t>
  </si>
  <si>
    <t>For ease of reference, interventional radiology (IR) options have been highligted</t>
  </si>
  <si>
    <t>Primary Interest</t>
  </si>
  <si>
    <t>Secondary Interest</t>
  </si>
  <si>
    <t>N/A generalist</t>
  </si>
  <si>
    <t>Breast</t>
  </si>
  <si>
    <t>Cardiac</t>
  </si>
  <si>
    <t>Chest/lung</t>
  </si>
  <si>
    <t>Endocrine</t>
  </si>
  <si>
    <t>Forensic</t>
  </si>
  <si>
    <t>Gastrointestinal</t>
  </si>
  <si>
    <t>Head and neck</t>
  </si>
  <si>
    <t>Imaging IT</t>
  </si>
  <si>
    <t>Interventional (inc. vascular)</t>
  </si>
  <si>
    <t>Interventional (non-vascular)</t>
  </si>
  <si>
    <t>Medical Education</t>
  </si>
  <si>
    <t>Musculoskeletal</t>
  </si>
  <si>
    <t>Neuroradiology (mainly diagnostic)</t>
  </si>
  <si>
    <t>Neuroradiology (mainly interventional)</t>
  </si>
  <si>
    <t>Obstetric/gynaecology</t>
  </si>
  <si>
    <t>Oncological</t>
  </si>
  <si>
    <t>Other</t>
  </si>
  <si>
    <t>Paediatric</t>
  </si>
  <si>
    <t>Paediatric Interventional</t>
  </si>
  <si>
    <t>Paediatric neuroradiology</t>
  </si>
  <si>
    <t>PET CT</t>
  </si>
  <si>
    <t>Radionuclide</t>
  </si>
  <si>
    <t>Research</t>
  </si>
  <si>
    <t>Trauma</t>
  </si>
  <si>
    <t>Uroradiology</t>
  </si>
  <si>
    <t>Trust/Health Board</t>
  </si>
  <si>
    <t>Census region</t>
  </si>
  <si>
    <t>Alder Hey Children's NHS Foundation Trust</t>
  </si>
  <si>
    <t>East Suffolk and North Essex NHS Foundation Trust</t>
  </si>
  <si>
    <t>Royal Berkshire NHS Foundation Trust</t>
  </si>
  <si>
    <t>Isle of Wight NHS Trust</t>
  </si>
  <si>
    <t>University Hospitals Dorset NHS Foundation Trust</t>
  </si>
  <si>
    <t>NHS Western Isles</t>
  </si>
  <si>
    <t>The Newcastle upon Tyne Hospitals NHS Foundation Trust</t>
  </si>
  <si>
    <t>Barts Health NHS Trust</t>
  </si>
  <si>
    <t>Frimley Health NHS Foundation Trust</t>
  </si>
  <si>
    <t>Hull University Teaching Hospitals NHS Trust</t>
  </si>
  <si>
    <t>Yorkshire and the Humber</t>
  </si>
  <si>
    <t>Epsom and St Helier University Hospitals NHS Trust</t>
  </si>
  <si>
    <t>Wirral University Teaching Hospital NHS Foundation Trust</t>
  </si>
  <si>
    <t>Belfast Health and Social Care Trust</t>
  </si>
  <si>
    <t>Northern. Ireland</t>
  </si>
  <si>
    <t>York and Scarborough Teaching Hospitals NHS Foundation Trust</t>
  </si>
  <si>
    <t>Dartford and Gravesham NHS Trust</t>
  </si>
  <si>
    <t>Guy's and St Thomas' NHS Foundation Trust</t>
  </si>
  <si>
    <t>Gateshead Health NHS Foundation Trust</t>
  </si>
  <si>
    <t>Betsi Cadwaladr University Health Board</t>
  </si>
  <si>
    <t>North and West Wales</t>
  </si>
  <si>
    <t>Kettering General Hospital NHS Foundation Trust</t>
  </si>
  <si>
    <t>George Eliot Hospital NHS Trust</t>
  </si>
  <si>
    <t>Great Western Hospitals NHS Foundation Trust</t>
  </si>
  <si>
    <t>Norfolk and Norwich University Hospitals NHS Foundation Trust</t>
  </si>
  <si>
    <t>NHS Grampian</t>
  </si>
  <si>
    <t>Portsmouth Hospitals University NHS Trust</t>
  </si>
  <si>
    <t>St George's University Hospitals NHS Foundation Trust</t>
  </si>
  <si>
    <t>Chelsea and Westminster Hospital NHS Foundation Trust</t>
  </si>
  <si>
    <t>Sheffield Children's NHS Foundation Trust</t>
  </si>
  <si>
    <t>Northern Lincolnshire and Goole NHS Foundation Trust</t>
  </si>
  <si>
    <t>Whittington Health NHS Trust</t>
  </si>
  <si>
    <t>North Cumbria Integrated Care NHS Foundation Trust</t>
  </si>
  <si>
    <t>Queen Elizabeth Hospital King's Lynn NHS Foundation Trust</t>
  </si>
  <si>
    <t>Hampshire Hospitals NHS Foundation Trust</t>
  </si>
  <si>
    <t>South Eastern Health and Social Care Trust</t>
  </si>
  <si>
    <t>Sheffield Teaching Hospitals NHS Foundation Trust</t>
  </si>
  <si>
    <t>The Royal Wolverhampton NHS Trust</t>
  </si>
  <si>
    <t>Buckinghamshire Healthcare NHS Trust</t>
  </si>
  <si>
    <t>The Princess Alexandra Hospital NHS Trust</t>
  </si>
  <si>
    <t>Surrey and Sussex Healthcare NHS Trust</t>
  </si>
  <si>
    <t>NHS Dumfries and Galloway</t>
  </si>
  <si>
    <t>Cwm Taf Morgannwg University Health Board</t>
  </si>
  <si>
    <t>University Hospitals Bristol and Weston NHS Foundation Trust</t>
  </si>
  <si>
    <t>Nottingham University Hospitals NHS Trust</t>
  </si>
  <si>
    <t>Northern Health and Social Care Trust</t>
  </si>
  <si>
    <t>East Kent Hospitals University NHS Foundation Trust</t>
  </si>
  <si>
    <t>Lewisham and Greenwich NHS Trust</t>
  </si>
  <si>
    <t>James Paget University Hospitals NHS Foundation Trust</t>
  </si>
  <si>
    <t>Bolton NHS Foundation Trust</t>
  </si>
  <si>
    <t>Cambridge University Hospitals NHS Foundation Trust</t>
  </si>
  <si>
    <t>The Clatterbridge Cancer Centre NHS Foundation Trust</t>
  </si>
  <si>
    <t>The Royal Marsden NHS Foundation Trust</t>
  </si>
  <si>
    <t>Milton Keynes University Hospital NHS Foundation Trust</t>
  </si>
  <si>
    <t>Warrington and Halton Teaching Hospitals NHS Foundation Trust</t>
  </si>
  <si>
    <t>Worcestershire Acute Hospitals NHS Trust</t>
  </si>
  <si>
    <t>Swansea Bay University Health Board</t>
  </si>
  <si>
    <t>Bedfordshire Hospitals NHS Foundation Trust</t>
  </si>
  <si>
    <t>The Walton Centre NHS Foundation Trust</t>
  </si>
  <si>
    <t>Birmingham Women's and Children's NHS Foundation Trust</t>
  </si>
  <si>
    <t>Croydon Health Services NHS Trust</t>
  </si>
  <si>
    <t>NHS Fife</t>
  </si>
  <si>
    <t>Manchester University NHS Foundation Trust</t>
  </si>
  <si>
    <t>Northern Care Alliance NHS Foundation Trust</t>
  </si>
  <si>
    <t>Royal Devon University Healthcare NHS Foundation Trust</t>
  </si>
  <si>
    <t>NHS Forth Valley</t>
  </si>
  <si>
    <t>Liverpool Heart and Chest Hospital NHS Foundation Trust</t>
  </si>
  <si>
    <t>NHS Highland</t>
  </si>
  <si>
    <t>West Hertfordshire Teaching Hospitals NHS Trust</t>
  </si>
  <si>
    <t>Walsall Healthcare NHS Trust</t>
  </si>
  <si>
    <t>Cardiff and Vale University Health Board</t>
  </si>
  <si>
    <t>University Hospitals Birmingham NHS Foundation Trust</t>
  </si>
  <si>
    <t>Leeds Teaching Hospitals NHS Trust</t>
  </si>
  <si>
    <t>Royal Cornwall Hospitals NHS Trust</t>
  </si>
  <si>
    <t>West Suffolk NHS Foundation Trust</t>
  </si>
  <si>
    <t>NHS Lothian</t>
  </si>
  <si>
    <t>Barking, Havering and Redbridge University Hospitals NHS Trust</t>
  </si>
  <si>
    <t>The Robert Jones and Agnes Hunt Orthopaedic Hospital NHS Foundation Trust</t>
  </si>
  <si>
    <t>Barnsley Hospital NHS Foundation Trust</t>
  </si>
  <si>
    <t>Northampton General Hospital NHS Trust</t>
  </si>
  <si>
    <t>Harrogate and District NHS Foundation Trust</t>
  </si>
  <si>
    <t>Royal Papworth Hospital NHS Foundation Trust</t>
  </si>
  <si>
    <t>Homerton Healthcare NHS Foundation Trust</t>
  </si>
  <si>
    <t>Tameside and Glossop Integrated Care NHS Foundation Trust</t>
  </si>
  <si>
    <t>NHS Borders</t>
  </si>
  <si>
    <t>University Hospitals of North Midlands NHS Trust</t>
  </si>
  <si>
    <t>Salisbury NHS Foundation Trust</t>
  </si>
  <si>
    <t>NHS Ayrshire and Arran</t>
  </si>
  <si>
    <t>Calderdale and Huddersfield NHS Foundation Trust</t>
  </si>
  <si>
    <t>Royal National Orthopaedic Hospital NHS Trust</t>
  </si>
  <si>
    <t>Mid Cheshire Hospitals NHS Foundation Trust</t>
  </si>
  <si>
    <t>Mersey and West Lancashire Teaching Hospitals NHS Trust</t>
  </si>
  <si>
    <t>Dorset County Hospital NHS Foundation Trust</t>
  </si>
  <si>
    <t>The Dudley Group NHS Foundation Trust</t>
  </si>
  <si>
    <t>Somerset NHS Foundation Trust</t>
  </si>
  <si>
    <t>University Hospitals of Leicester NHS Trust</t>
  </si>
  <si>
    <t>Liverpool University Hospitals NHS Foundation Trust</t>
  </si>
  <si>
    <t>East Lancashire Hospitals NHS Trust</t>
  </si>
  <si>
    <t>Airedale NHS Foundation Trust</t>
  </si>
  <si>
    <t>Sandwell and West Birmingham Hospitals NHS Trust</t>
  </si>
  <si>
    <t>Aneurin Bevan University Health Board</t>
  </si>
  <si>
    <t>Chesterfield Royal Hospital NHS Foundation Trust</t>
  </si>
  <si>
    <t>University Hospitals Coventry and Warwickshire NHS Trust</t>
  </si>
  <si>
    <t>United Lincolnshire Hospitals NHS Trust</t>
  </si>
  <si>
    <t>Ashford and St Peter's Hospitals NHS Foundation Trust</t>
  </si>
  <si>
    <t>Torbay and South Devon NHS Foundation Trust</t>
  </si>
  <si>
    <t>North West Anglia NHS Foundation Trust</t>
  </si>
  <si>
    <t>Wye Valley NHS Trust</t>
  </si>
  <si>
    <t>Hywel Dda University Health Board</t>
  </si>
  <si>
    <t>South Warwickshire University NHS Foundation Trust</t>
  </si>
  <si>
    <t>County Durham and Darlington NHS Foundation Trust</t>
  </si>
  <si>
    <t>Western Health and Social Care Trust</t>
  </si>
  <si>
    <t>Moorfields Eye Hospital NHS Foundation Trust</t>
  </si>
  <si>
    <t>East Sussex Healthcare NHS Trust</t>
  </si>
  <si>
    <t>The Shrewsbury and Telford Hospital NHS Trust</t>
  </si>
  <si>
    <t>King's College Hospital NHS Foundation Trust</t>
  </si>
  <si>
    <t>Southern Health and Social Care Trust</t>
  </si>
  <si>
    <t>Royal Free London NHS Foundation Trust</t>
  </si>
  <si>
    <t>Stockport NHS Foundation Trust</t>
  </si>
  <si>
    <t>The Rotherham NHS Foundation Trust</t>
  </si>
  <si>
    <t>The Hillingdon Hospitals NHS Foundation Trust</t>
  </si>
  <si>
    <t>Countess of Chester Hospital NHS Foundation Trust</t>
  </si>
  <si>
    <t>Bradford Teaching Hospitals NHS Foundation Trust</t>
  </si>
  <si>
    <t>Great Ormond Street Hospital for Children NHS Foundation Trust</t>
  </si>
  <si>
    <t>Royal United Hospitals Bath NHS Foundation Trust</t>
  </si>
  <si>
    <t>London North West University Healthcare NHS Trust</t>
  </si>
  <si>
    <t>University Hospitals of Derby and Burton NHS Foundation Trust</t>
  </si>
  <si>
    <t>University Hospital Southampton NHS Foundation Trust</t>
  </si>
  <si>
    <t>NHS Tayside</t>
  </si>
  <si>
    <t>Velindre University NHS Trust</t>
  </si>
  <si>
    <t>NHS Greater Glasgow and Clyde</t>
  </si>
  <si>
    <t>East and North Hertfordshire NHS Trust</t>
  </si>
  <si>
    <t>Blackpool Teaching Hospitals NHS Foundation Trust</t>
  </si>
  <si>
    <t>Sherwood Forest Hospitals NHS Foundation Trust</t>
  </si>
  <si>
    <t>East Cheshire NHS Trust</t>
  </si>
  <si>
    <t>South Tees Hospitals NHS Foundation Trust</t>
  </si>
  <si>
    <t>Maidstone and Tunbridge Wells NHS Trust</t>
  </si>
  <si>
    <t>University College London Hospitals NHS Foundation Trust</t>
  </si>
  <si>
    <t>Imperial College Healthcare NHS Trust</t>
  </si>
  <si>
    <t>Gloucestershire Hospitals NHS Foundation Trust</t>
  </si>
  <si>
    <t>Lancashire Teaching Hospitals NHS Foundation Trust</t>
  </si>
  <si>
    <t>North Bristol NHS Trust</t>
  </si>
  <si>
    <t>Queen Victoria Hospital NHS Foundation Trust</t>
  </si>
  <si>
    <t>Doncaster and Bassetlaw Teaching Hospitals NHS Foundation Trust</t>
  </si>
  <si>
    <t>WWL NHS Foundation Trust</t>
  </si>
  <si>
    <t>South Tyneside and Sunderland NHS Foundation Trust</t>
  </si>
  <si>
    <t>University Hospitals of Morecambe Bay NHS Foundation Trust</t>
  </si>
  <si>
    <t>Medway NHS Foundation Trust</t>
  </si>
  <si>
    <t>The Royal Orthopaedic Hospital NHS Foundation Trust</t>
  </si>
  <si>
    <t>University Hospitals Plymouth NHS Trust</t>
  </si>
  <si>
    <t>Northumbria Healthcare NHS Foundation Trust</t>
  </si>
  <si>
    <t>Kingston and Richmond NHS Foundation Trust</t>
  </si>
  <si>
    <t>North Tees and Hartlepool NHS Foundation Trust</t>
  </si>
  <si>
    <t>University Hospitals Sussex NHS Foundation Trust</t>
  </si>
  <si>
    <t>Mid and South Essex NHS Foundation Trust</t>
  </si>
  <si>
    <t>The Christie NHS Foundation Trust</t>
  </si>
  <si>
    <t>Mid Yorkshire Teaching NHS Trust</t>
  </si>
  <si>
    <t>Oxford University Hospitals NHS Foundation Trust</t>
  </si>
  <si>
    <t>NHS Lanarkshire</t>
  </si>
  <si>
    <t>Royal Surrey NHS Foundation Trust</t>
  </si>
  <si>
    <t>NHS Golden Jubilee</t>
  </si>
  <si>
    <t>The 2025 census achieved a 100% survey response rate, with 159 acute trusts/health boards in the UK submitting information. 90% of the accompanying staff files were returned by trusts/health boards. 10% were updated based on the GMC register.</t>
  </si>
  <si>
    <t>The census does not capture work undertaken outside of contracted hours, or sickness and absence rates.
70% of expenditure information is reported. 30% is estimated.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</si>
</sst>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0.0"/>
    <numFmt numFmtId="166" formatCode="#,##0.0"/>
    <numFmt numFmtId="167" formatCode="\£#,##0.00"/>
    <numFmt numFmtId="168" formatCode="_-* #,##0.00_-;\-* #,##0.00_-;_-* \-??_-;_-@_-"/>
    <numFmt numFmtId="169" formatCode="&quot;£&quot;#,##0.00"/>
  </numFmts>
  <fonts count="32" x14ac:knownFonts="1">
    <font>
      <sz val="11"/>
      <color theme="1"/>
      <name val="Calibri"/>
      <family val="2"/>
      <charset val="1"/>
    </font>
    <font>
      <sz val="11"/>
      <name val="Verdana"/>
      <family val="2"/>
      <charset val="1"/>
    </font>
    <font>
      <sz val="10"/>
      <name val="Arial"/>
      <family val="2"/>
      <charset val="1"/>
    </font>
    <font>
      <sz val="11"/>
      <color theme="1"/>
      <name val="Arial"/>
      <family val="2"/>
      <charset val="1"/>
    </font>
    <font>
      <b/>
      <sz val="18"/>
      <color theme="0"/>
      <name val="Arial"/>
      <family val="2"/>
      <charset val="1"/>
    </font>
    <font>
      <b/>
      <sz val="12"/>
      <color rgb="FFFF0000"/>
      <name val="Arial"/>
      <family val="2"/>
      <charset val="1"/>
    </font>
    <font>
      <sz val="10"/>
      <color theme="1"/>
      <name val="Arial"/>
      <family val="2"/>
      <charset val="1"/>
    </font>
    <font>
      <b/>
      <sz val="11"/>
      <color theme="4"/>
      <name val="Arial"/>
      <family val="2"/>
      <charset val="1"/>
    </font>
    <font>
      <b/>
      <sz val="11"/>
      <color rgb="FFFF3A53"/>
      <name val="Arial"/>
      <family val="2"/>
      <charset val="1"/>
    </font>
    <font>
      <sz val="11"/>
      <color rgb="FFFF0000"/>
      <name val="Arial"/>
      <family val="2"/>
      <charset val="1"/>
    </font>
    <font>
      <b/>
      <sz val="10"/>
      <color theme="0"/>
      <name val="Arial"/>
      <family val="2"/>
      <charset val="1"/>
    </font>
    <font>
      <b/>
      <sz val="10"/>
      <name val="Arial"/>
      <family val="2"/>
      <charset val="1"/>
    </font>
    <font>
      <sz val="11"/>
      <color theme="0" tint="-0.34998626667073579"/>
      <name val="Arial"/>
      <family val="2"/>
      <charset val="1"/>
    </font>
    <font>
      <sz val="10"/>
      <color rgb="FFFF0000"/>
      <name val="Arial"/>
      <family val="2"/>
      <charset val="1"/>
    </font>
    <font>
      <sz val="10"/>
      <color rgb="FF000000"/>
      <name val="Arial"/>
      <family val="2"/>
      <charset val="1"/>
    </font>
    <font>
      <i/>
      <sz val="10"/>
      <name val="Arial"/>
      <family val="2"/>
      <charset val="1"/>
    </font>
    <font>
      <i/>
      <sz val="9"/>
      <color theme="1"/>
      <name val="Arial"/>
      <family val="2"/>
      <charset val="1"/>
    </font>
    <font>
      <sz val="11"/>
      <color theme="5"/>
      <name val="Arial"/>
      <family val="2"/>
      <charset val="1"/>
    </font>
    <font>
      <b/>
      <sz val="10"/>
      <color theme="1"/>
      <name val="Arial"/>
      <family val="2"/>
      <charset val="1"/>
    </font>
    <font>
      <b/>
      <sz val="11"/>
      <color theme="5"/>
      <name val="Arial"/>
      <family val="2"/>
      <charset val="1"/>
    </font>
    <font>
      <b/>
      <sz val="11"/>
      <color theme="1"/>
      <name val="Arial"/>
      <family val="2"/>
      <charset val="1"/>
    </font>
    <font>
      <sz val="11"/>
      <color theme="4"/>
      <name val="Arial"/>
      <family val="2"/>
      <charset val="1"/>
    </font>
    <font>
      <b/>
      <sz val="11"/>
      <color theme="1"/>
      <name val="Calibri"/>
      <family val="2"/>
      <charset val="1"/>
    </font>
    <font>
      <b/>
      <sz val="11"/>
      <color theme="3"/>
      <name val="Arial"/>
      <family val="2"/>
      <charset val="1"/>
    </font>
    <font>
      <b/>
      <sz val="11"/>
      <color rgb="FF2D053C"/>
      <name val="Arial"/>
      <family val="2"/>
      <charset val="1"/>
    </font>
    <font>
      <sz val="11"/>
      <color rgb="FF000000"/>
      <name val="Arial"/>
      <family val="2"/>
      <charset val="1"/>
    </font>
    <font>
      <u/>
      <sz val="11"/>
      <color theme="10"/>
      <name val="Arial"/>
      <family val="2"/>
      <charset val="1"/>
    </font>
    <font>
      <b/>
      <sz val="11"/>
      <color rgb="FF000000"/>
      <name val="Arial"/>
      <family val="2"/>
      <charset val="1"/>
    </font>
    <font>
      <sz val="9"/>
      <color theme="1"/>
      <name val="Arial"/>
      <family val="2"/>
      <charset val="1"/>
    </font>
    <font>
      <sz val="11"/>
      <color theme="1"/>
      <name val="Calibri"/>
      <family val="2"/>
      <charset val="1"/>
    </font>
    <font>
      <sz val="11"/>
      <color rgb="FFFF0000"/>
      <name val="Calibri"/>
      <family val="2"/>
      <charset val="1"/>
    </font>
    <font>
      <b/>
      <sz val="10"/>
      <color theme="4"/>
      <name val="Arial"/>
      <family val="2"/>
    </font>
  </fonts>
  <fills count="11">
    <fill>
      <patternFill patternType="none"/>
    </fill>
    <fill>
      <patternFill patternType="gray125"/>
    </fill>
    <fill>
      <patternFill patternType="solid">
        <fgColor rgb="FF2D053C"/>
        <bgColor rgb="FF000000"/>
      </patternFill>
    </fill>
    <fill>
      <patternFill patternType="solid">
        <fgColor theme="5" tint="0.79979857783745845"/>
        <bgColor rgb="FFF0EFFF"/>
      </patternFill>
    </fill>
    <fill>
      <patternFill patternType="solid">
        <fgColor rgb="FFFFD7DC"/>
        <bgColor rgb="FFFFD8DD"/>
      </patternFill>
    </fill>
    <fill>
      <patternFill patternType="solid">
        <fgColor theme="0"/>
        <bgColor rgb="FFF2F2F2"/>
      </patternFill>
    </fill>
    <fill>
      <patternFill patternType="solid">
        <fgColor theme="9"/>
        <bgColor rgb="FFF2F2F2"/>
      </patternFill>
    </fill>
    <fill>
      <patternFill patternType="solid">
        <fgColor theme="4" tint="0.79979857783745845"/>
        <bgColor rgb="FFFFD7DC"/>
      </patternFill>
    </fill>
    <fill>
      <patternFill patternType="solid">
        <fgColor theme="0" tint="-4.9989318521683403E-2"/>
        <bgColor rgb="FFF0EFFF"/>
      </patternFill>
    </fill>
    <fill>
      <patternFill patternType="solid">
        <fgColor theme="0"/>
        <bgColor indexed="64"/>
      </patternFill>
    </fill>
    <fill>
      <patternFill patternType="solid">
        <fgColor theme="9"/>
        <bgColor indexed="64"/>
      </patternFill>
    </fill>
  </fills>
  <borders count="115">
    <border>
      <left/>
      <right/>
      <top/>
      <bottom/>
      <diagonal/>
    </border>
    <border>
      <left style="medium">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medium">
        <color auto="1"/>
      </top>
      <bottom style="dashed">
        <color auto="1"/>
      </bottom>
      <diagonal/>
    </border>
    <border>
      <left style="medium">
        <color auto="1"/>
      </left>
      <right style="medium">
        <color auto="1"/>
      </right>
      <top/>
      <bottom style="medium">
        <color auto="1"/>
      </bottom>
      <diagonal/>
    </border>
    <border>
      <left/>
      <right/>
      <top style="medium">
        <color auto="1"/>
      </top>
      <bottom style="medium">
        <color auto="1"/>
      </bottom>
      <diagonal/>
    </border>
    <border>
      <left/>
      <right/>
      <top style="thick">
        <color auto="1"/>
      </top>
      <bottom style="thick">
        <color auto="1"/>
      </bottom>
      <diagonal/>
    </border>
    <border>
      <left style="medium">
        <color auto="1"/>
      </left>
      <right/>
      <top style="medium">
        <color auto="1"/>
      </top>
      <bottom style="dashed">
        <color auto="1"/>
      </bottom>
      <diagonal/>
    </border>
    <border>
      <left/>
      <right style="double">
        <color auto="1"/>
      </right>
      <top/>
      <bottom/>
      <diagonal/>
    </border>
    <border>
      <left style="medium">
        <color auto="1"/>
      </left>
      <right style="medium">
        <color auto="1"/>
      </right>
      <top style="dashed">
        <color auto="1"/>
      </top>
      <bottom/>
      <diagonal/>
    </border>
    <border>
      <left/>
      <right/>
      <top style="dashed">
        <color auto="1"/>
      </top>
      <bottom/>
      <diagonal/>
    </border>
    <border>
      <left style="medium">
        <color auto="1"/>
      </left>
      <right style="medium">
        <color auto="1"/>
      </right>
      <top/>
      <bottom style="dashed">
        <color auto="1"/>
      </bottom>
      <diagonal/>
    </border>
    <border>
      <left style="medium">
        <color auto="1"/>
      </left>
      <right style="medium">
        <color auto="1"/>
      </right>
      <top style="hair">
        <color auto="1"/>
      </top>
      <bottom/>
      <diagonal/>
    </border>
    <border>
      <left style="medium">
        <color auto="1"/>
      </left>
      <right style="medium">
        <color auto="1"/>
      </right>
      <top/>
      <bottom style="hair">
        <color auto="1"/>
      </bottom>
      <diagonal/>
    </border>
    <border>
      <left style="medium">
        <color auto="1"/>
      </left>
      <right style="medium">
        <color auto="1"/>
      </right>
      <top style="dashed">
        <color auto="1"/>
      </top>
      <bottom style="medium">
        <color auto="1"/>
      </bottom>
      <diagonal/>
    </border>
    <border>
      <left/>
      <right/>
      <top style="medium">
        <color auto="1"/>
      </top>
      <bottom style="dashed">
        <color auto="1"/>
      </bottom>
      <diagonal/>
    </border>
    <border>
      <left style="medium">
        <color auto="1"/>
      </left>
      <right style="medium">
        <color auto="1"/>
      </right>
      <top style="dashed">
        <color auto="1"/>
      </top>
      <bottom style="dashed">
        <color auto="1"/>
      </bottom>
      <diagonal/>
    </border>
    <border>
      <left style="medium">
        <color auto="1"/>
      </left>
      <right/>
      <top style="medium">
        <color auto="1"/>
      </top>
      <bottom/>
      <diagonal/>
    </border>
    <border>
      <left style="medium">
        <color auto="1"/>
      </left>
      <right style="medium">
        <color auto="1"/>
      </right>
      <top style="thin">
        <color auto="1"/>
      </top>
      <bottom style="thin">
        <color auto="1"/>
      </bottom>
      <diagonal/>
    </border>
    <border>
      <left/>
      <right/>
      <top/>
      <bottom style="medium">
        <color auto="1"/>
      </bottom>
      <diagonal/>
    </border>
    <border>
      <left style="medium">
        <color auto="1"/>
      </left>
      <right/>
      <top/>
      <bottom/>
      <diagonal/>
    </border>
    <border>
      <left/>
      <right/>
      <top style="medium">
        <color auto="1"/>
      </top>
      <bottom/>
      <diagonal/>
    </border>
    <border>
      <left/>
      <right style="double">
        <color auto="1"/>
      </right>
      <top style="medium">
        <color auto="1"/>
      </top>
      <bottom/>
      <diagonal/>
    </border>
    <border>
      <left/>
      <right style="medium">
        <color auto="1"/>
      </right>
      <top style="dashed">
        <color auto="1"/>
      </top>
      <bottom/>
      <diagonal/>
    </border>
    <border>
      <left style="medium">
        <color auto="1"/>
      </left>
      <right style="medium">
        <color auto="1"/>
      </right>
      <top style="dotted">
        <color auto="1"/>
      </top>
      <bottom style="dotted">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style="dashed">
        <color auto="1"/>
      </top>
      <bottom style="dashed">
        <color auto="1"/>
      </bottom>
      <diagonal/>
    </border>
    <border>
      <left style="medium">
        <color auto="1"/>
      </left>
      <right/>
      <top style="dashed">
        <color auto="1"/>
      </top>
      <bottom style="medium">
        <color auto="1"/>
      </bottom>
      <diagonal/>
    </border>
    <border>
      <left/>
      <right style="medium">
        <color auto="1"/>
      </right>
      <top style="dashed">
        <color auto="1"/>
      </top>
      <bottom style="medium">
        <color auto="1"/>
      </bottom>
      <diagonal/>
    </border>
    <border>
      <left style="medium">
        <color theme="6"/>
      </left>
      <right style="medium">
        <color theme="6"/>
      </right>
      <top style="medium">
        <color theme="6"/>
      </top>
      <bottom style="medium">
        <color auto="1"/>
      </bottom>
      <diagonal/>
    </border>
    <border>
      <left style="medium">
        <color theme="6"/>
      </left>
      <right style="medium">
        <color theme="6"/>
      </right>
      <top style="medium">
        <color theme="6"/>
      </top>
      <bottom/>
      <diagonal/>
    </border>
    <border>
      <left style="medium">
        <color auto="1"/>
      </left>
      <right/>
      <top style="medium">
        <color auto="1"/>
      </top>
      <bottom style="medium">
        <color auto="1"/>
      </bottom>
      <diagonal/>
    </border>
    <border>
      <left style="medium">
        <color theme="6"/>
      </left>
      <right style="medium">
        <color auto="1"/>
      </right>
      <top style="medium">
        <color auto="1"/>
      </top>
      <bottom style="medium">
        <color auto="1"/>
      </bottom>
      <diagonal/>
    </border>
    <border>
      <left style="medium">
        <color auto="1"/>
      </left>
      <right style="medium">
        <color theme="6"/>
      </right>
      <top style="medium">
        <color auto="1"/>
      </top>
      <bottom style="medium">
        <color auto="1"/>
      </bottom>
      <diagonal/>
    </border>
    <border>
      <left style="medium">
        <color theme="6"/>
      </left>
      <right/>
      <top/>
      <bottom/>
      <diagonal/>
    </border>
    <border>
      <left/>
      <right style="medium">
        <color theme="6"/>
      </right>
      <top/>
      <bottom/>
      <diagonal/>
    </border>
    <border>
      <left style="medium">
        <color theme="6"/>
      </left>
      <right style="double">
        <color auto="1"/>
      </right>
      <top style="medium">
        <color auto="1"/>
      </top>
      <bottom style="medium">
        <color auto="1"/>
      </bottom>
      <diagonal/>
    </border>
    <border>
      <left style="medium">
        <color theme="6"/>
      </left>
      <right style="medium">
        <color auto="1"/>
      </right>
      <top/>
      <bottom/>
      <diagonal/>
    </border>
    <border>
      <left style="medium">
        <color auto="1"/>
      </left>
      <right style="medium">
        <color theme="6"/>
      </right>
      <top/>
      <bottom/>
      <diagonal/>
    </border>
    <border>
      <left style="medium">
        <color theme="6"/>
      </left>
      <right style="medium">
        <color auto="1"/>
      </right>
      <top style="medium">
        <color auto="1"/>
      </top>
      <bottom style="dashed">
        <color auto="1"/>
      </bottom>
      <diagonal/>
    </border>
    <border>
      <left style="medium">
        <color auto="1"/>
      </left>
      <right style="medium">
        <color theme="6"/>
      </right>
      <top style="medium">
        <color auto="1"/>
      </top>
      <bottom style="dashed">
        <color auto="1"/>
      </bottom>
      <diagonal/>
    </border>
    <border>
      <left style="medium">
        <color auto="1"/>
      </left>
      <right/>
      <top/>
      <bottom style="medium">
        <color auto="1"/>
      </bottom>
      <diagonal/>
    </border>
    <border>
      <left style="medium">
        <color theme="6"/>
      </left>
      <right style="medium">
        <color auto="1"/>
      </right>
      <top/>
      <bottom style="medium">
        <color auto="1"/>
      </bottom>
      <diagonal/>
    </border>
    <border>
      <left style="medium">
        <color auto="1"/>
      </left>
      <right style="medium">
        <color theme="6"/>
      </right>
      <top/>
      <bottom style="medium">
        <color auto="1"/>
      </bottom>
      <diagonal/>
    </border>
    <border>
      <left style="medium">
        <color theme="6"/>
      </left>
      <right/>
      <top style="medium">
        <color auto="1"/>
      </top>
      <bottom style="dashed">
        <color auto="1"/>
      </bottom>
      <diagonal/>
    </border>
    <border>
      <left/>
      <right style="medium">
        <color theme="6"/>
      </right>
      <top style="medium">
        <color auto="1"/>
      </top>
      <bottom style="dashed">
        <color auto="1"/>
      </bottom>
      <diagonal/>
    </border>
    <border>
      <left style="medium">
        <color theme="6"/>
      </left>
      <right style="medium">
        <color auto="1"/>
      </right>
      <top style="dashed">
        <color auto="1"/>
      </top>
      <bottom/>
      <diagonal/>
    </border>
    <border>
      <left style="medium">
        <color auto="1"/>
      </left>
      <right style="medium">
        <color theme="6"/>
      </right>
      <top style="dashed">
        <color auto="1"/>
      </top>
      <bottom/>
      <diagonal/>
    </border>
    <border>
      <left style="medium">
        <color theme="6"/>
      </left>
      <right style="medium">
        <color auto="1"/>
      </right>
      <top/>
      <bottom style="dashed">
        <color auto="1"/>
      </bottom>
      <diagonal/>
    </border>
    <border>
      <left style="medium">
        <color auto="1"/>
      </left>
      <right style="medium">
        <color theme="6"/>
      </right>
      <top/>
      <bottom style="dashed">
        <color auto="1"/>
      </bottom>
      <diagonal/>
    </border>
    <border>
      <left style="medium">
        <color auto="1"/>
      </left>
      <right/>
      <top style="dashed">
        <color auto="1"/>
      </top>
      <bottom/>
      <diagonal/>
    </border>
    <border>
      <left style="medium">
        <color auto="1"/>
      </left>
      <right/>
      <top style="hair">
        <color auto="1"/>
      </top>
      <bottom/>
      <diagonal/>
    </border>
    <border>
      <left style="medium">
        <color theme="6"/>
      </left>
      <right style="medium">
        <color auto="1"/>
      </right>
      <top style="hair">
        <color auto="1"/>
      </top>
      <bottom/>
      <diagonal/>
    </border>
    <border>
      <left style="medium">
        <color auto="1"/>
      </left>
      <right style="medium">
        <color theme="6"/>
      </right>
      <top style="hair">
        <color auto="1"/>
      </top>
      <bottom/>
      <diagonal/>
    </border>
    <border>
      <left style="medium">
        <color auto="1"/>
      </left>
      <right/>
      <top/>
      <bottom style="hair">
        <color auto="1"/>
      </bottom>
      <diagonal/>
    </border>
    <border>
      <left style="medium">
        <color theme="6"/>
      </left>
      <right style="medium">
        <color auto="1"/>
      </right>
      <top style="dashed">
        <color auto="1"/>
      </top>
      <bottom style="medium">
        <color auto="1"/>
      </bottom>
      <diagonal/>
    </border>
    <border>
      <left style="medium">
        <color auto="1"/>
      </left>
      <right style="medium">
        <color theme="6"/>
      </right>
      <top style="dashed">
        <color auto="1"/>
      </top>
      <bottom style="medium">
        <color auto="1"/>
      </bottom>
      <diagonal/>
    </border>
    <border>
      <left/>
      <right/>
      <top style="thick">
        <color auto="1"/>
      </top>
      <bottom/>
      <diagonal/>
    </border>
    <border>
      <left style="medium">
        <color theme="6"/>
      </left>
      <right style="medium">
        <color auto="1"/>
      </right>
      <top style="dashed">
        <color auto="1"/>
      </top>
      <bottom style="dashed">
        <color auto="1"/>
      </bottom>
      <diagonal/>
    </border>
    <border>
      <left style="medium">
        <color auto="1"/>
      </left>
      <right style="medium">
        <color theme="6"/>
      </right>
      <top style="dashed">
        <color auto="1"/>
      </top>
      <bottom style="dashed">
        <color auto="1"/>
      </bottom>
      <diagonal/>
    </border>
    <border>
      <left style="medium">
        <color theme="6"/>
      </left>
      <right style="medium">
        <color auto="1"/>
      </right>
      <top style="medium">
        <color auto="1"/>
      </top>
      <bottom/>
      <diagonal/>
    </border>
    <border>
      <left style="medium">
        <color auto="1"/>
      </left>
      <right style="medium">
        <color theme="6"/>
      </right>
      <top style="medium">
        <color auto="1"/>
      </top>
      <bottom/>
      <diagonal/>
    </border>
    <border>
      <left style="medium">
        <color theme="6"/>
      </left>
      <right style="medium">
        <color auto="1"/>
      </right>
      <top/>
      <bottom style="medium">
        <color theme="6"/>
      </bottom>
      <diagonal/>
    </border>
    <border>
      <left style="medium">
        <color auto="1"/>
      </left>
      <right style="medium">
        <color auto="1"/>
      </right>
      <top/>
      <bottom style="medium">
        <color theme="6"/>
      </bottom>
      <diagonal/>
    </border>
    <border>
      <left style="medium">
        <color auto="1"/>
      </left>
      <right style="medium">
        <color theme="6"/>
      </right>
      <top/>
      <bottom style="medium">
        <color theme="6"/>
      </bottom>
      <diagonal/>
    </border>
    <border>
      <left style="medium">
        <color auto="1"/>
      </left>
      <right/>
      <top/>
      <bottom style="dashed">
        <color auto="1"/>
      </bottom>
      <diagonal/>
    </border>
    <border>
      <left style="medium">
        <color auto="1"/>
      </left>
      <right/>
      <top style="dotted">
        <color auto="1"/>
      </top>
      <bottom style="dotted">
        <color auto="1"/>
      </bottom>
      <diagonal/>
    </border>
    <border>
      <left/>
      <right style="medium">
        <color theme="6"/>
      </right>
      <top style="dashed">
        <color auto="1"/>
      </top>
      <bottom style="medium">
        <color auto="1"/>
      </bottom>
      <diagonal/>
    </border>
    <border>
      <left/>
      <right style="medium">
        <color theme="6"/>
      </right>
      <top/>
      <bottom style="medium">
        <color auto="1"/>
      </bottom>
      <diagonal/>
    </border>
    <border>
      <left/>
      <right/>
      <top style="thin">
        <color theme="4" tint="0.39967040009765925"/>
      </top>
      <bottom/>
      <diagonal/>
    </border>
    <border>
      <left/>
      <right style="medium">
        <color theme="6"/>
      </right>
      <top style="thin">
        <color theme="4" tint="0.39967040009765925"/>
      </top>
      <bottom/>
      <diagonal/>
    </border>
    <border>
      <left style="thin">
        <color auto="1"/>
      </left>
      <right style="thin">
        <color auto="1"/>
      </right>
      <top style="thin">
        <color auto="1"/>
      </top>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ck">
        <color auto="1"/>
      </left>
      <right style="thin">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medium">
        <color auto="1"/>
      </right>
      <top style="dashed">
        <color auto="1"/>
      </top>
      <bottom style="dashed">
        <color auto="1"/>
      </bottom>
      <diagonal/>
    </border>
    <border>
      <left/>
      <right style="medium">
        <color auto="1"/>
      </right>
      <top style="thin">
        <color auto="1"/>
      </top>
      <bottom style="medium">
        <color theme="6"/>
      </bottom>
      <diagonal/>
    </border>
    <border>
      <left style="medium">
        <color auto="1"/>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medium">
        <color indexed="64"/>
      </right>
      <top/>
      <bottom style="thin">
        <color auto="1"/>
      </bottom>
      <diagonal/>
    </border>
    <border>
      <left/>
      <right style="medium">
        <color indexed="64"/>
      </right>
      <top style="medium">
        <color auto="1"/>
      </top>
      <bottom style="medium">
        <color auto="1"/>
      </bottom>
      <diagonal/>
    </border>
    <border>
      <left/>
      <right style="medium">
        <color indexed="64"/>
      </right>
      <top style="medium">
        <color auto="1"/>
      </top>
      <bottom style="dashed">
        <color auto="1"/>
      </bottom>
      <diagonal/>
    </border>
    <border>
      <left style="medium">
        <color theme="6"/>
      </left>
      <right style="medium">
        <color theme="6"/>
      </right>
      <top style="dashed">
        <color auto="1"/>
      </top>
      <bottom style="medium">
        <color auto="1"/>
      </bottom>
      <diagonal/>
    </border>
    <border>
      <left/>
      <right style="medium">
        <color theme="6"/>
      </right>
      <top/>
      <bottom style="thin">
        <color auto="1"/>
      </bottom>
      <diagonal/>
    </border>
    <border>
      <left/>
      <right style="medium">
        <color auto="1"/>
      </right>
      <top/>
      <bottom style="dashed">
        <color auto="1"/>
      </bottom>
      <diagonal/>
    </border>
    <border>
      <left/>
      <right style="medium">
        <color auto="1"/>
      </right>
      <top/>
      <bottom style="medium">
        <color theme="6"/>
      </bottom>
      <diagonal/>
    </border>
    <border>
      <left style="medium">
        <color theme="6"/>
      </left>
      <right style="medium">
        <color indexed="64"/>
      </right>
      <top style="thin">
        <color auto="1"/>
      </top>
      <bottom style="thin">
        <color auto="1"/>
      </bottom>
      <diagonal/>
    </border>
    <border>
      <left/>
      <right/>
      <top style="thin">
        <color auto="1"/>
      </top>
      <bottom style="thin">
        <color auto="1"/>
      </bottom>
      <diagonal/>
    </border>
    <border>
      <left/>
      <right/>
      <top style="thin">
        <color auto="1"/>
      </top>
      <bottom style="medium">
        <color theme="6"/>
      </bottom>
      <diagonal/>
    </border>
    <border>
      <left style="medium">
        <color auto="1"/>
      </left>
      <right style="medium">
        <color indexed="64"/>
      </right>
      <top style="thin">
        <color theme="4" tint="0.39967040009765925"/>
      </top>
      <bottom/>
      <diagonal/>
    </border>
    <border>
      <left/>
      <right style="medium">
        <color indexed="64"/>
      </right>
      <top style="thin">
        <color auto="1"/>
      </top>
      <bottom style="thin">
        <color auto="1"/>
      </bottom>
      <diagonal/>
    </border>
    <border>
      <left/>
      <right style="medium">
        <color indexed="64"/>
      </right>
      <top style="thin">
        <color theme="4" tint="0.39967040009765925"/>
      </top>
      <bottom/>
      <diagonal/>
    </border>
    <border>
      <left/>
      <right style="medium">
        <color theme="6"/>
      </right>
      <top style="thin">
        <color auto="1"/>
      </top>
      <bottom style="thin">
        <color auto="1"/>
      </bottom>
      <diagonal/>
    </border>
    <border>
      <left/>
      <right style="medium">
        <color theme="6"/>
      </right>
      <top/>
      <bottom style="medium">
        <color theme="6"/>
      </bottom>
      <diagonal/>
    </border>
    <border>
      <left style="medium">
        <color theme="6"/>
      </left>
      <right style="medium">
        <color indexed="64"/>
      </right>
      <top style="thin">
        <color theme="4" tint="0.39967040009765925"/>
      </top>
      <bottom/>
      <diagonal/>
    </border>
    <border>
      <left/>
      <right style="medium">
        <color theme="6"/>
      </right>
      <top style="medium">
        <color theme="6"/>
      </top>
      <bottom/>
      <diagonal/>
    </border>
    <border>
      <left style="medium">
        <color theme="6"/>
      </left>
      <right style="medium">
        <color theme="6"/>
      </right>
      <top/>
      <bottom/>
      <diagonal/>
    </border>
    <border>
      <left style="medium">
        <color auto="1"/>
      </left>
      <right style="medium">
        <color auto="1"/>
      </right>
      <top style="dashed">
        <color auto="1"/>
      </top>
      <bottom style="dotted">
        <color auto="1"/>
      </bottom>
      <diagonal/>
    </border>
  </borders>
  <cellStyleXfs count="5">
    <xf numFmtId="0" fontId="0" fillId="0" borderId="0"/>
    <xf numFmtId="0" fontId="29" fillId="0" borderId="0"/>
    <xf numFmtId="0" fontId="29" fillId="0" borderId="0"/>
    <xf numFmtId="0" fontId="1" fillId="0" borderId="0"/>
    <xf numFmtId="0" fontId="2" fillId="0" borderId="0"/>
  </cellStyleXfs>
  <cellXfs count="404">
    <xf numFmtId="0" fontId="0" fillId="0" borderId="0" xfId="0"/>
    <xf numFmtId="0" fontId="3" fillId="2" borderId="0" xfId="0" applyFont="1" applyFill="1"/>
    <xf numFmtId="0" fontId="4" fillId="2" borderId="0" xfId="0" applyFont="1" applyFill="1" applyAlignment="1">
      <alignment horizontal="center" vertical="center" wrapText="1"/>
    </xf>
    <xf numFmtId="0" fontId="3" fillId="0" borderId="0" xfId="0" applyFont="1"/>
    <xf numFmtId="0" fontId="3" fillId="0" borderId="0" xfId="0" applyFont="1" applyAlignment="1">
      <alignment vertical="top" wrapText="1"/>
    </xf>
    <xf numFmtId="164" fontId="5" fillId="2" borderId="0" xfId="0" applyNumberFormat="1" applyFont="1" applyFill="1" applyAlignment="1">
      <alignment horizontal="left" vertical="center"/>
    </xf>
    <xf numFmtId="0" fontId="6" fillId="0" borderId="0" xfId="0" applyFont="1" applyAlignment="1">
      <alignment vertical="top" wrapText="1"/>
    </xf>
    <xf numFmtId="0" fontId="9" fillId="0" borderId="0" xfId="0" applyFont="1"/>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1" fillId="5" borderId="3" xfId="0" applyFont="1" applyFill="1" applyBorder="1" applyAlignment="1">
      <alignment horizontal="left" vertical="top" wrapText="1"/>
    </xf>
    <xf numFmtId="0" fontId="2" fillId="5" borderId="3" xfId="0" applyFont="1" applyFill="1" applyBorder="1" applyAlignment="1">
      <alignment horizontal="left" vertical="center" wrapText="1"/>
    </xf>
    <xf numFmtId="0" fontId="12" fillId="0" borderId="0" xfId="0" applyFont="1"/>
    <xf numFmtId="0" fontId="11" fillId="6" borderId="4" xfId="0" applyFont="1" applyFill="1" applyBorder="1" applyAlignment="1">
      <alignment horizontal="left" vertical="top" wrapText="1"/>
    </xf>
    <xf numFmtId="0" fontId="13" fillId="6" borderId="4" xfId="0" applyFont="1" applyFill="1" applyBorder="1" applyAlignment="1">
      <alignment horizontal="left" vertical="center"/>
    </xf>
    <xf numFmtId="0" fontId="2" fillId="5" borderId="3" xfId="0" applyFont="1" applyFill="1" applyBorder="1" applyAlignment="1">
      <alignment horizontal="left" vertical="top" wrapText="1"/>
    </xf>
    <xf numFmtId="9" fontId="6" fillId="0" borderId="3" xfId="0" applyNumberFormat="1" applyFont="1" applyBorder="1" applyAlignment="1">
      <alignment horizontal="left" vertical="center"/>
    </xf>
    <xf numFmtId="9" fontId="6" fillId="5" borderId="3" xfId="0" applyNumberFormat="1" applyFont="1" applyFill="1" applyBorder="1" applyAlignment="1">
      <alignment horizontal="left" vertical="center"/>
    </xf>
    <xf numFmtId="0" fontId="2" fillId="5" borderId="5" xfId="0" applyFont="1" applyFill="1" applyBorder="1" applyAlignment="1">
      <alignment horizontal="left" vertical="top" wrapText="1"/>
    </xf>
    <xf numFmtId="0" fontId="3" fillId="5" borderId="0" xfId="0" applyFont="1" applyFill="1"/>
    <xf numFmtId="0" fontId="2" fillId="5" borderId="0" xfId="0" applyFont="1" applyFill="1" applyAlignment="1">
      <alignment horizontal="left" vertical="top" wrapText="1"/>
    </xf>
    <xf numFmtId="9" fontId="6" fillId="5" borderId="6" xfId="0" applyNumberFormat="1" applyFont="1" applyFill="1" applyBorder="1" applyAlignment="1">
      <alignment horizontal="left" vertical="center"/>
    </xf>
    <xf numFmtId="0" fontId="3" fillId="5" borderId="7" xfId="0" applyFont="1" applyFill="1" applyBorder="1"/>
    <xf numFmtId="0" fontId="11" fillId="6" borderId="8" xfId="0" applyFont="1" applyFill="1" applyBorder="1" applyAlignment="1">
      <alignment horizontal="left" vertical="top" wrapText="1"/>
    </xf>
    <xf numFmtId="0" fontId="13" fillId="6" borderId="0" xfId="0" applyFont="1" applyFill="1" applyAlignment="1">
      <alignment horizontal="left" vertical="center"/>
    </xf>
    <xf numFmtId="165" fontId="3" fillId="0" borderId="0" xfId="0" applyNumberFormat="1" applyFont="1"/>
    <xf numFmtId="0" fontId="2" fillId="0" borderId="3" xfId="0" applyFont="1" applyBorder="1" applyAlignment="1">
      <alignment horizontal="left" vertical="top" wrapText="1"/>
    </xf>
    <xf numFmtId="3" fontId="14" fillId="5" borderId="10" xfId="0" applyNumberFormat="1" applyFont="1" applyFill="1" applyBorder="1" applyAlignment="1">
      <alignment horizontal="left" vertical="center"/>
    </xf>
    <xf numFmtId="0" fontId="14" fillId="0" borderId="11" xfId="0" applyFont="1" applyBorder="1" applyAlignment="1">
      <alignment horizontal="left"/>
    </xf>
    <xf numFmtId="1" fontId="14" fillId="0" borderId="10" xfId="0" applyNumberFormat="1" applyFont="1" applyBorder="1" applyAlignment="1">
      <alignment horizontal="left"/>
    </xf>
    <xf numFmtId="0" fontId="15" fillId="0" borderId="3" xfId="0" applyFont="1" applyBorder="1" applyAlignment="1">
      <alignment horizontal="left" vertical="top" wrapText="1" indent="1"/>
    </xf>
    <xf numFmtId="3" fontId="14" fillId="5" borderId="3" xfId="0" applyNumberFormat="1" applyFont="1" applyFill="1" applyBorder="1" applyAlignment="1">
      <alignment horizontal="left" vertical="center"/>
    </xf>
    <xf numFmtId="3" fontId="6" fillId="5" borderId="3" xfId="0" applyNumberFormat="1" applyFont="1" applyFill="1" applyBorder="1" applyAlignment="1">
      <alignment horizontal="left" vertical="center"/>
    </xf>
    <xf numFmtId="9" fontId="6" fillId="0" borderId="12" xfId="0" applyNumberFormat="1" applyFont="1" applyBorder="1" applyAlignment="1">
      <alignment horizontal="left" vertical="center"/>
    </xf>
    <xf numFmtId="9" fontId="6" fillId="5" borderId="12" xfId="0" applyNumberFormat="1" applyFont="1" applyFill="1" applyBorder="1" applyAlignment="1">
      <alignment horizontal="left" vertical="center"/>
    </xf>
    <xf numFmtId="0" fontId="2" fillId="0" borderId="10" xfId="0" applyFont="1" applyBorder="1" applyAlignment="1">
      <alignment horizontal="left" vertical="top" wrapText="1"/>
    </xf>
    <xf numFmtId="1" fontId="6" fillId="5" borderId="3" xfId="0" applyNumberFormat="1" applyFont="1" applyFill="1" applyBorder="1" applyAlignment="1">
      <alignment horizontal="left" vertical="center"/>
    </xf>
    <xf numFmtId="1" fontId="14" fillId="0" borderId="0" xfId="0" applyNumberFormat="1" applyFont="1" applyAlignment="1">
      <alignment horizontal="left"/>
    </xf>
    <xf numFmtId="1" fontId="14" fillId="0" borderId="3" xfId="0" applyNumberFormat="1" applyFont="1" applyBorder="1" applyAlignment="1">
      <alignment horizontal="left"/>
    </xf>
    <xf numFmtId="0" fontId="15" fillId="5" borderId="3" xfId="0" applyFont="1" applyFill="1" applyBorder="1" applyAlignment="1">
      <alignment horizontal="left" vertical="top" wrapText="1"/>
    </xf>
    <xf numFmtId="1" fontId="2" fillId="5" borderId="3" xfId="0" applyNumberFormat="1" applyFont="1" applyFill="1" applyBorder="1" applyAlignment="1">
      <alignment horizontal="left" vertical="center" wrapText="1"/>
    </xf>
    <xf numFmtId="0" fontId="15" fillId="5" borderId="3" xfId="0" applyFont="1" applyFill="1" applyBorder="1" applyAlignment="1">
      <alignment horizontal="left" vertical="top" wrapText="1" indent="1"/>
    </xf>
    <xf numFmtId="9" fontId="2" fillId="5" borderId="3" xfId="0" applyNumberFormat="1" applyFont="1" applyFill="1" applyBorder="1" applyAlignment="1">
      <alignment horizontal="left" vertical="center"/>
    </xf>
    <xf numFmtId="0" fontId="2" fillId="5" borderId="13" xfId="0" applyFont="1" applyFill="1" applyBorder="1" applyAlignment="1">
      <alignment horizontal="left" vertical="top" wrapText="1"/>
    </xf>
    <xf numFmtId="1" fontId="2" fillId="5" borderId="13" xfId="0" applyNumberFormat="1" applyFont="1" applyFill="1" applyBorder="1" applyAlignment="1">
      <alignment horizontal="left" vertical="center"/>
    </xf>
    <xf numFmtId="9" fontId="3" fillId="0" borderId="0" xfId="0" applyNumberFormat="1" applyFont="1"/>
    <xf numFmtId="3" fontId="2" fillId="0" borderId="10" xfId="0" applyNumberFormat="1" applyFont="1" applyBorder="1" applyAlignment="1">
      <alignment horizontal="left" vertical="center"/>
    </xf>
    <xf numFmtId="165" fontId="16" fillId="0" borderId="0" xfId="0" applyNumberFormat="1" applyFont="1"/>
    <xf numFmtId="0" fontId="16" fillId="0" borderId="0" xfId="0" applyFont="1"/>
    <xf numFmtId="0" fontId="2" fillId="5" borderId="14" xfId="0" applyFont="1" applyFill="1" applyBorder="1" applyAlignment="1">
      <alignment horizontal="left" vertical="top" wrapText="1"/>
    </xf>
    <xf numFmtId="0" fontId="2" fillId="5" borderId="15" xfId="0" applyFont="1" applyFill="1" applyBorder="1" applyAlignment="1">
      <alignment horizontal="left" vertical="top" wrapText="1"/>
    </xf>
    <xf numFmtId="3" fontId="2" fillId="5" borderId="15" xfId="0" applyNumberFormat="1" applyFont="1" applyFill="1" applyBorder="1" applyAlignment="1">
      <alignment horizontal="left" vertical="center"/>
    </xf>
    <xf numFmtId="166" fontId="6" fillId="5" borderId="0" xfId="0" applyNumberFormat="1" applyFont="1" applyFill="1" applyAlignment="1">
      <alignment horizontal="left" vertical="center"/>
    </xf>
    <xf numFmtId="9" fontId="2" fillId="6" borderId="16" xfId="0" applyNumberFormat="1" applyFont="1" applyFill="1" applyBorder="1" applyAlignment="1">
      <alignment horizontal="left" vertical="center"/>
    </xf>
    <xf numFmtId="0" fontId="2" fillId="5" borderId="17" xfId="0" applyFont="1" applyFill="1" applyBorder="1" applyAlignment="1">
      <alignment horizontal="left" vertical="top" wrapText="1"/>
    </xf>
    <xf numFmtId="165" fontId="2" fillId="5" borderId="5" xfId="0" applyNumberFormat="1" applyFont="1" applyFill="1" applyBorder="1" applyAlignment="1">
      <alignment horizontal="left" vertical="center"/>
    </xf>
    <xf numFmtId="9" fontId="6" fillId="5" borderId="0" xfId="0" applyNumberFormat="1" applyFont="1" applyFill="1" applyAlignment="1">
      <alignment horizontal="left" vertical="center"/>
    </xf>
    <xf numFmtId="0" fontId="2" fillId="5" borderId="12" xfId="0" applyFont="1" applyFill="1" applyBorder="1" applyAlignment="1">
      <alignment horizontal="left" vertical="center" wrapText="1"/>
    </xf>
    <xf numFmtId="0" fontId="2" fillId="5" borderId="10" xfId="0" applyFont="1" applyFill="1" applyBorder="1" applyAlignment="1">
      <alignment horizontal="left" vertical="top" wrapText="1"/>
    </xf>
    <xf numFmtId="9" fontId="6" fillId="0" borderId="10" xfId="0" applyNumberFormat="1" applyFont="1" applyBorder="1" applyAlignment="1">
      <alignment horizontal="left" vertical="center"/>
    </xf>
    <xf numFmtId="9" fontId="6" fillId="5" borderId="10" xfId="0" applyNumberFormat="1" applyFont="1" applyFill="1" applyBorder="1" applyAlignment="1">
      <alignment horizontal="left" vertical="center"/>
    </xf>
    <xf numFmtId="1" fontId="13" fillId="6" borderId="16" xfId="0" applyNumberFormat="1" applyFont="1" applyFill="1" applyBorder="1" applyAlignment="1">
      <alignment horizontal="left" vertical="center"/>
    </xf>
    <xf numFmtId="3" fontId="2" fillId="5" borderId="10" xfId="0" applyNumberFormat="1" applyFont="1" applyFill="1" applyBorder="1" applyAlignment="1">
      <alignment horizontal="left" vertical="center" wrapText="1"/>
    </xf>
    <xf numFmtId="165" fontId="9" fillId="0" borderId="0" xfId="0" applyNumberFormat="1" applyFont="1"/>
    <xf numFmtId="0" fontId="11" fillId="6" borderId="18" xfId="0" applyFont="1" applyFill="1" applyBorder="1" applyAlignment="1">
      <alignment horizontal="left" vertical="top" wrapText="1"/>
    </xf>
    <xf numFmtId="165" fontId="13" fillId="6" borderId="16" xfId="0" applyNumberFormat="1" applyFont="1" applyFill="1" applyBorder="1" applyAlignment="1">
      <alignment horizontal="left" vertical="center"/>
    </xf>
    <xf numFmtId="164" fontId="6" fillId="5" borderId="3" xfId="0" applyNumberFormat="1" applyFont="1" applyFill="1" applyBorder="1" applyAlignment="1">
      <alignment horizontal="right" vertical="center"/>
    </xf>
    <xf numFmtId="164" fontId="6" fillId="0" borderId="3" xfId="0" applyNumberFormat="1" applyFont="1" applyBorder="1" applyAlignment="1">
      <alignment horizontal="right" vertical="center"/>
    </xf>
    <xf numFmtId="0" fontId="11" fillId="5" borderId="19" xfId="0" applyFont="1" applyFill="1" applyBorder="1" applyAlignment="1">
      <alignment horizontal="left" vertical="top" wrapText="1"/>
    </xf>
    <xf numFmtId="164" fontId="2" fillId="5" borderId="19" xfId="0" applyNumberFormat="1" applyFont="1" applyFill="1" applyBorder="1" applyAlignment="1">
      <alignment horizontal="right" vertical="center"/>
    </xf>
    <xf numFmtId="167" fontId="2" fillId="5" borderId="3" xfId="0" applyNumberFormat="1" applyFont="1" applyFill="1" applyBorder="1" applyAlignment="1">
      <alignment horizontal="right" vertical="center"/>
    </xf>
    <xf numFmtId="0" fontId="3" fillId="0" borderId="0" xfId="0" applyFont="1" applyAlignment="1">
      <alignment horizontal="right"/>
    </xf>
    <xf numFmtId="164" fontId="2" fillId="5" borderId="5" xfId="0" applyNumberFormat="1" applyFont="1" applyFill="1" applyBorder="1" applyAlignment="1">
      <alignment horizontal="right" vertical="center"/>
    </xf>
    <xf numFmtId="0" fontId="17" fillId="0" borderId="0" xfId="0" applyFont="1"/>
    <xf numFmtId="0" fontId="6" fillId="0" borderId="0" xfId="0" applyFont="1" applyAlignment="1">
      <alignment vertical="center" wrapText="1"/>
    </xf>
    <xf numFmtId="0" fontId="6" fillId="0" borderId="20" xfId="0" applyFont="1" applyBorder="1" applyAlignment="1">
      <alignment vertical="top" wrapText="1"/>
    </xf>
    <xf numFmtId="0" fontId="3" fillId="0" borderId="20" xfId="0" applyFont="1" applyBorder="1"/>
    <xf numFmtId="0" fontId="2" fillId="5" borderId="10" xfId="0" applyFont="1" applyFill="1" applyBorder="1" applyAlignment="1">
      <alignment horizontal="left" vertical="center" wrapText="1"/>
    </xf>
    <xf numFmtId="1" fontId="6" fillId="5" borderId="24" xfId="0" applyNumberFormat="1" applyFont="1" applyFill="1" applyBorder="1" applyAlignment="1">
      <alignment horizontal="left"/>
    </xf>
    <xf numFmtId="1" fontId="6" fillId="5" borderId="10" xfId="0" applyNumberFormat="1" applyFont="1" applyFill="1" applyBorder="1" applyAlignment="1">
      <alignment horizontal="left"/>
    </xf>
    <xf numFmtId="0" fontId="2" fillId="5" borderId="25" xfId="0" applyFont="1" applyFill="1" applyBorder="1" applyAlignment="1">
      <alignment horizontal="left" vertical="center" wrapText="1"/>
    </xf>
    <xf numFmtId="9" fontId="6" fillId="0" borderId="17" xfId="0" applyNumberFormat="1" applyFont="1" applyBorder="1" applyAlignment="1">
      <alignment horizontal="left" vertical="center"/>
    </xf>
    <xf numFmtId="9" fontId="6" fillId="5" borderId="17" xfId="0" applyNumberFormat="1" applyFont="1" applyFill="1" applyBorder="1" applyAlignment="1">
      <alignment horizontal="left" vertical="center"/>
    </xf>
    <xf numFmtId="3" fontId="2" fillId="5" borderId="24" xfId="0" applyNumberFormat="1" applyFont="1" applyFill="1" applyBorder="1" applyAlignment="1">
      <alignment horizontal="left" vertical="center"/>
    </xf>
    <xf numFmtId="1" fontId="2" fillId="5" borderId="12" xfId="0" applyNumberFormat="1" applyFont="1" applyFill="1" applyBorder="1" applyAlignment="1">
      <alignment horizontal="left" vertical="center"/>
    </xf>
    <xf numFmtId="0" fontId="2" fillId="5" borderId="15"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3" fillId="5" borderId="26" xfId="0" applyFont="1" applyFill="1" applyBorder="1" applyAlignment="1">
      <alignment horizontal="left" vertical="center"/>
    </xf>
    <xf numFmtId="0" fontId="13" fillId="5" borderId="3" xfId="0" applyFont="1" applyFill="1" applyBorder="1" applyAlignment="1">
      <alignment horizontal="left" vertical="center"/>
    </xf>
    <xf numFmtId="3" fontId="2" fillId="5" borderId="27" xfId="0" applyNumberFormat="1" applyFont="1" applyFill="1" applyBorder="1" applyAlignment="1">
      <alignment horizontal="left" vertical="center"/>
    </xf>
    <xf numFmtId="3" fontId="2" fillId="5" borderId="5" xfId="0" applyNumberFormat="1" applyFont="1" applyFill="1" applyBorder="1" applyAlignment="1">
      <alignment horizontal="left" vertical="center"/>
    </xf>
    <xf numFmtId="0" fontId="11" fillId="5" borderId="28" xfId="0" applyFont="1" applyFill="1" applyBorder="1" applyAlignment="1">
      <alignment horizontal="left" vertical="center" wrapText="1"/>
    </xf>
    <xf numFmtId="9" fontId="13" fillId="5" borderId="29" xfId="0" applyNumberFormat="1" applyFont="1" applyFill="1" applyBorder="1" applyAlignment="1">
      <alignment horizontal="left" vertical="center"/>
    </xf>
    <xf numFmtId="9" fontId="13" fillId="5" borderId="28" xfId="0" applyNumberFormat="1" applyFont="1" applyFill="1" applyBorder="1" applyAlignment="1">
      <alignment horizontal="left" vertical="center"/>
    </xf>
    <xf numFmtId="0" fontId="2" fillId="5" borderId="5" xfId="0" applyFont="1" applyFill="1" applyBorder="1" applyAlignment="1">
      <alignment horizontal="left" vertical="center" wrapText="1"/>
    </xf>
    <xf numFmtId="0" fontId="11" fillId="6" borderId="17" xfId="0" applyFont="1" applyFill="1" applyBorder="1" applyAlignment="1">
      <alignment horizontal="left" vertical="center" wrapText="1"/>
    </xf>
    <xf numFmtId="3" fontId="11" fillId="6" borderId="17" xfId="0" applyNumberFormat="1" applyFont="1" applyFill="1" applyBorder="1" applyAlignment="1">
      <alignment horizontal="left" vertical="center"/>
    </xf>
    <xf numFmtId="0" fontId="11" fillId="6" borderId="15" xfId="0" applyFont="1" applyFill="1" applyBorder="1" applyAlignment="1">
      <alignment horizontal="left" vertical="center" wrapText="1"/>
    </xf>
    <xf numFmtId="9" fontId="6" fillId="6" borderId="15" xfId="0" applyNumberFormat="1" applyFont="1" applyFill="1" applyBorder="1" applyAlignment="1">
      <alignment horizontal="left" vertical="center"/>
    </xf>
    <xf numFmtId="9" fontId="11" fillId="6" borderId="27" xfId="0" applyNumberFormat="1" applyFont="1" applyFill="1" applyBorder="1" applyAlignment="1">
      <alignment horizontal="left" vertical="center"/>
    </xf>
    <xf numFmtId="3" fontId="3" fillId="0" borderId="0" xfId="0" applyNumberFormat="1" applyFont="1"/>
    <xf numFmtId="0" fontId="11" fillId="6" borderId="30" xfId="0" applyFont="1" applyFill="1" applyBorder="1" applyAlignment="1">
      <alignment horizontal="left" vertical="center" wrapText="1"/>
    </xf>
    <xf numFmtId="0" fontId="11" fillId="6" borderId="31" xfId="0" applyFont="1" applyFill="1" applyBorder="1" applyAlignment="1">
      <alignment horizontal="left" vertical="center" wrapText="1"/>
    </xf>
    <xf numFmtId="0" fontId="3" fillId="6" borderId="3" xfId="0" applyFont="1" applyFill="1" applyBorder="1" applyAlignment="1">
      <alignment vertical="top" wrapText="1"/>
    </xf>
    <xf numFmtId="164" fontId="18" fillId="6" borderId="0" xfId="0" applyNumberFormat="1" applyFont="1" applyFill="1"/>
    <xf numFmtId="0" fontId="6" fillId="6" borderId="0" xfId="0" applyFont="1" applyFill="1"/>
    <xf numFmtId="0" fontId="6" fillId="6" borderId="9" xfId="0" applyFont="1" applyFill="1" applyBorder="1"/>
    <xf numFmtId="168" fontId="6" fillId="6" borderId="0" xfId="0" applyNumberFormat="1" applyFont="1" applyFill="1"/>
    <xf numFmtId="10" fontId="6" fillId="6" borderId="0" xfId="0" applyNumberFormat="1" applyFont="1" applyFill="1"/>
    <xf numFmtId="3" fontId="6" fillId="6" borderId="0" xfId="0" applyNumberFormat="1" applyFont="1" applyFill="1"/>
    <xf numFmtId="0" fontId="11" fillId="6" borderId="4" xfId="0" applyFont="1" applyFill="1" applyBorder="1" applyAlignment="1">
      <alignment horizontal="left" vertical="center" wrapText="1"/>
    </xf>
    <xf numFmtId="3" fontId="11" fillId="6" borderId="4" xfId="0" applyNumberFormat="1" applyFont="1" applyFill="1" applyBorder="1" applyAlignment="1">
      <alignment horizontal="left" vertical="center"/>
    </xf>
    <xf numFmtId="9" fontId="11" fillId="6" borderId="32" xfId="0" applyNumberFormat="1" applyFont="1" applyFill="1" applyBorder="1" applyAlignment="1">
      <alignment horizontal="left" vertical="center"/>
    </xf>
    <xf numFmtId="167" fontId="3" fillId="0" borderId="0" xfId="0" applyNumberFormat="1" applyFont="1"/>
    <xf numFmtId="0" fontId="19" fillId="5" borderId="0" xfId="0" applyFont="1" applyFill="1" applyAlignment="1">
      <alignment horizontal="center" vertical="center"/>
    </xf>
    <xf numFmtId="0" fontId="7" fillId="5" borderId="0" xfId="0" applyFont="1" applyFill="1" applyAlignment="1">
      <alignment horizontal="center" vertical="center"/>
    </xf>
    <xf numFmtId="0" fontId="20" fillId="5" borderId="0" xfId="0" applyFont="1" applyFill="1" applyAlignment="1">
      <alignment horizontal="center" vertical="center"/>
    </xf>
    <xf numFmtId="0" fontId="10" fillId="2" borderId="35"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9" xfId="0" applyFont="1" applyFill="1" applyBorder="1" applyAlignment="1">
      <alignment horizontal="left" vertical="center" wrapText="1"/>
    </xf>
    <xf numFmtId="0" fontId="10" fillId="2" borderId="40" xfId="0" applyFont="1" applyFill="1" applyBorder="1" applyAlignment="1">
      <alignment horizontal="left" vertical="center" wrapText="1"/>
    </xf>
    <xf numFmtId="0" fontId="11" fillId="5" borderId="21" xfId="0" applyFont="1" applyFill="1" applyBorder="1" applyAlignment="1">
      <alignment horizontal="left" vertical="top" wrapText="1"/>
    </xf>
    <xf numFmtId="0" fontId="2" fillId="5" borderId="41" xfId="0" applyFont="1" applyFill="1" applyBorder="1" applyAlignment="1">
      <alignment horizontal="left" vertical="center" wrapText="1"/>
    </xf>
    <xf numFmtId="0" fontId="2" fillId="5" borderId="42" xfId="0" applyFont="1" applyFill="1" applyBorder="1" applyAlignment="1">
      <alignment horizontal="left" vertical="center" wrapText="1"/>
    </xf>
    <xf numFmtId="0" fontId="13" fillId="6" borderId="43" xfId="0" applyFont="1" applyFill="1" applyBorder="1" applyAlignment="1">
      <alignment horizontal="left" vertical="center"/>
    </xf>
    <xf numFmtId="0" fontId="13" fillId="6" borderId="44" xfId="0" applyFont="1" applyFill="1" applyBorder="1" applyAlignment="1">
      <alignment horizontal="left" vertical="center"/>
    </xf>
    <xf numFmtId="0" fontId="2" fillId="5" borderId="21" xfId="0" applyFont="1" applyFill="1" applyBorder="1" applyAlignment="1">
      <alignment horizontal="left" vertical="top" wrapText="1"/>
    </xf>
    <xf numFmtId="9" fontId="6" fillId="0" borderId="41" xfId="0" applyNumberFormat="1" applyFont="1" applyBorder="1" applyAlignment="1">
      <alignment horizontal="left" vertical="center"/>
    </xf>
    <xf numFmtId="9" fontId="6" fillId="0" borderId="42" xfId="0" applyNumberFormat="1" applyFont="1" applyBorder="1" applyAlignment="1">
      <alignment horizontal="left" vertical="center"/>
    </xf>
    <xf numFmtId="9" fontId="6" fillId="5" borderId="41" xfId="0" applyNumberFormat="1" applyFont="1" applyFill="1" applyBorder="1" applyAlignment="1">
      <alignment horizontal="left" vertical="center"/>
    </xf>
    <xf numFmtId="9" fontId="6" fillId="5" borderId="42" xfId="0" applyNumberFormat="1" applyFont="1" applyFill="1" applyBorder="1" applyAlignment="1">
      <alignment horizontal="left" vertical="center"/>
    </xf>
    <xf numFmtId="1" fontId="6" fillId="5" borderId="41" xfId="0" applyNumberFormat="1" applyFont="1" applyFill="1" applyBorder="1" applyAlignment="1">
      <alignment horizontal="left" vertical="center"/>
    </xf>
    <xf numFmtId="1" fontId="6" fillId="5" borderId="42" xfId="0" applyNumberFormat="1" applyFont="1" applyFill="1" applyBorder="1" applyAlignment="1">
      <alignment horizontal="left" vertical="center"/>
    </xf>
    <xf numFmtId="9" fontId="2" fillId="5" borderId="41" xfId="0" applyNumberFormat="1" applyFont="1" applyFill="1" applyBorder="1" applyAlignment="1">
      <alignment horizontal="left" vertical="center"/>
    </xf>
    <xf numFmtId="9" fontId="2" fillId="5" borderId="42" xfId="0" applyNumberFormat="1" applyFont="1" applyFill="1" applyBorder="1" applyAlignment="1">
      <alignment horizontal="left" vertical="center"/>
    </xf>
    <xf numFmtId="0" fontId="2" fillId="5" borderId="45" xfId="0" applyFont="1" applyFill="1" applyBorder="1" applyAlignment="1">
      <alignment horizontal="left" vertical="top" wrapText="1"/>
    </xf>
    <xf numFmtId="9" fontId="6" fillId="0" borderId="46" xfId="0" applyNumberFormat="1" applyFont="1" applyBorder="1" applyAlignment="1">
      <alignment horizontal="left" vertical="center"/>
    </xf>
    <xf numFmtId="9" fontId="6" fillId="5" borderId="5" xfId="0" applyNumberFormat="1" applyFont="1" applyFill="1" applyBorder="1" applyAlignment="1">
      <alignment horizontal="left" vertical="center"/>
    </xf>
    <xf numFmtId="9" fontId="6" fillId="0" borderId="5" xfId="0" applyNumberFormat="1" applyFont="1" applyBorder="1" applyAlignment="1">
      <alignment horizontal="left" vertical="center"/>
    </xf>
    <xf numFmtId="9" fontId="6" fillId="0" borderId="47" xfId="0" applyNumberFormat="1" applyFont="1" applyBorder="1" applyAlignment="1">
      <alignment horizontal="left" vertical="center"/>
    </xf>
    <xf numFmtId="9" fontId="6" fillId="5" borderId="46" xfId="0" applyNumberFormat="1" applyFont="1" applyFill="1" applyBorder="1" applyAlignment="1">
      <alignment horizontal="left" vertical="center"/>
    </xf>
    <xf numFmtId="9" fontId="6" fillId="5" borderId="47" xfId="0" applyNumberFormat="1" applyFont="1" applyFill="1" applyBorder="1" applyAlignment="1">
      <alignment horizontal="left" vertical="center"/>
    </xf>
    <xf numFmtId="9" fontId="6" fillId="5" borderId="38" xfId="0" applyNumberFormat="1" applyFont="1" applyFill="1" applyBorder="1" applyAlignment="1">
      <alignment horizontal="left" vertical="center"/>
    </xf>
    <xf numFmtId="0" fontId="3" fillId="0" borderId="39" xfId="0" applyFont="1" applyBorder="1"/>
    <xf numFmtId="0" fontId="3" fillId="0" borderId="38" xfId="0" applyFont="1" applyBorder="1"/>
    <xf numFmtId="0" fontId="13" fillId="6" borderId="48" xfId="0" applyFont="1" applyFill="1" applyBorder="1" applyAlignment="1">
      <alignment horizontal="left" vertical="center"/>
    </xf>
    <xf numFmtId="0" fontId="13" fillId="6" borderId="16" xfId="0" applyFont="1" applyFill="1" applyBorder="1" applyAlignment="1">
      <alignment horizontal="left" vertical="center"/>
    </xf>
    <xf numFmtId="0" fontId="13" fillId="6" borderId="49" xfId="0" applyFont="1" applyFill="1" applyBorder="1" applyAlignment="1">
      <alignment horizontal="left" vertical="center"/>
    </xf>
    <xf numFmtId="0" fontId="2" fillId="0" borderId="21" xfId="0" applyFont="1" applyBorder="1" applyAlignment="1">
      <alignment horizontal="left" vertical="top" wrapText="1"/>
    </xf>
    <xf numFmtId="3" fontId="14" fillId="5" borderId="50" xfId="0" applyNumberFormat="1" applyFont="1" applyFill="1" applyBorder="1" applyAlignment="1">
      <alignment horizontal="left" vertical="center"/>
    </xf>
    <xf numFmtId="1" fontId="14" fillId="0" borderId="11" xfId="0" applyNumberFormat="1" applyFont="1" applyBorder="1" applyAlignment="1">
      <alignment horizontal="left"/>
    </xf>
    <xf numFmtId="3" fontId="14" fillId="5" borderId="51" xfId="0" applyNumberFormat="1" applyFont="1" applyFill="1" applyBorder="1" applyAlignment="1">
      <alignment horizontal="left" vertical="center"/>
    </xf>
    <xf numFmtId="0" fontId="15" fillId="0" borderId="21" xfId="0" applyFont="1" applyBorder="1" applyAlignment="1">
      <alignment horizontal="left" vertical="top" wrapText="1" indent="1"/>
    </xf>
    <xf numFmtId="3" fontId="14" fillId="5" borderId="41" xfId="0" applyNumberFormat="1" applyFont="1" applyFill="1" applyBorder="1" applyAlignment="1">
      <alignment horizontal="left" vertical="center"/>
    </xf>
    <xf numFmtId="3" fontId="14" fillId="5" borderId="42" xfId="0" applyNumberFormat="1" applyFont="1" applyFill="1" applyBorder="1" applyAlignment="1">
      <alignment horizontal="left" vertical="center"/>
    </xf>
    <xf numFmtId="9" fontId="6" fillId="0" borderId="52" xfId="0" applyNumberFormat="1" applyFont="1" applyBorder="1" applyAlignment="1">
      <alignment horizontal="left" vertical="center"/>
    </xf>
    <xf numFmtId="9" fontId="6" fillId="0" borderId="53" xfId="0" applyNumberFormat="1" applyFont="1" applyBorder="1" applyAlignment="1">
      <alignment horizontal="left" vertical="center"/>
    </xf>
    <xf numFmtId="9" fontId="6" fillId="5" borderId="52" xfId="0" applyNumberFormat="1" applyFont="1" applyFill="1" applyBorder="1" applyAlignment="1">
      <alignment horizontal="left" vertical="center"/>
    </xf>
    <xf numFmtId="9" fontId="6" fillId="5" borderId="53" xfId="0" applyNumberFormat="1" applyFont="1" applyFill="1" applyBorder="1" applyAlignment="1">
      <alignment horizontal="left" vertical="center"/>
    </xf>
    <xf numFmtId="0" fontId="2" fillId="0" borderId="54" xfId="0" applyFont="1" applyBorder="1" applyAlignment="1">
      <alignment horizontal="left" vertical="top" wrapText="1"/>
    </xf>
    <xf numFmtId="0" fontId="21" fillId="5" borderId="0" xfId="0" applyFont="1" applyFill="1"/>
    <xf numFmtId="0" fontId="15" fillId="5" borderId="21" xfId="0" applyFont="1" applyFill="1" applyBorder="1" applyAlignment="1">
      <alignment horizontal="left" vertical="top" wrapText="1"/>
    </xf>
    <xf numFmtId="1" fontId="2" fillId="5" borderId="41" xfId="0" applyNumberFormat="1" applyFont="1" applyFill="1" applyBorder="1" applyAlignment="1">
      <alignment horizontal="left" vertical="center" wrapText="1"/>
    </xf>
    <xf numFmtId="1" fontId="2" fillId="5" borderId="42" xfId="0" applyNumberFormat="1" applyFont="1" applyFill="1" applyBorder="1" applyAlignment="1">
      <alignment horizontal="left" vertical="center" wrapText="1"/>
    </xf>
    <xf numFmtId="0" fontId="15" fillId="5" borderId="21" xfId="0" applyFont="1" applyFill="1" applyBorder="1" applyAlignment="1">
      <alignment horizontal="left" vertical="top" wrapText="1" indent="1"/>
    </xf>
    <xf numFmtId="0" fontId="2" fillId="5" borderId="55" xfId="0" applyFont="1" applyFill="1" applyBorder="1" applyAlignment="1">
      <alignment horizontal="left" vertical="top" wrapText="1"/>
    </xf>
    <xf numFmtId="1" fontId="2" fillId="5" borderId="56" xfId="0" applyNumberFormat="1" applyFont="1" applyFill="1" applyBorder="1" applyAlignment="1">
      <alignment horizontal="left" vertical="center"/>
    </xf>
    <xf numFmtId="1" fontId="2" fillId="5" borderId="57" xfId="0" applyNumberFormat="1" applyFont="1" applyFill="1" applyBorder="1" applyAlignment="1">
      <alignment horizontal="left" vertical="center"/>
    </xf>
    <xf numFmtId="3" fontId="2" fillId="0" borderId="51" xfId="0" applyNumberFormat="1" applyFont="1" applyBorder="1" applyAlignment="1">
      <alignment horizontal="left" vertical="center"/>
    </xf>
    <xf numFmtId="0" fontId="2" fillId="5" borderId="58" xfId="0" applyFont="1" applyFill="1" applyBorder="1" applyAlignment="1">
      <alignment horizontal="left" vertical="top" wrapText="1"/>
    </xf>
    <xf numFmtId="0" fontId="2" fillId="5" borderId="31" xfId="0" applyFont="1" applyFill="1" applyBorder="1" applyAlignment="1">
      <alignment horizontal="left" vertical="top" wrapText="1"/>
    </xf>
    <xf numFmtId="3" fontId="2" fillId="5" borderId="59" xfId="0" applyNumberFormat="1" applyFont="1" applyFill="1" applyBorder="1" applyAlignment="1">
      <alignment horizontal="left" vertical="center"/>
    </xf>
    <xf numFmtId="3" fontId="2" fillId="5" borderId="60" xfId="0" applyNumberFormat="1" applyFont="1" applyFill="1" applyBorder="1" applyAlignment="1">
      <alignment horizontal="left" vertical="center"/>
    </xf>
    <xf numFmtId="166" fontId="6" fillId="5" borderId="38" xfId="0" applyNumberFormat="1" applyFont="1" applyFill="1" applyBorder="1" applyAlignment="1">
      <alignment horizontal="left" vertical="center"/>
    </xf>
    <xf numFmtId="9" fontId="2" fillId="6" borderId="48" xfId="0" applyNumberFormat="1" applyFont="1" applyFill="1" applyBorder="1" applyAlignment="1">
      <alignment horizontal="left" vertical="center"/>
    </xf>
    <xf numFmtId="9" fontId="2" fillId="6" borderId="49" xfId="0" applyNumberFormat="1" applyFont="1" applyFill="1" applyBorder="1" applyAlignment="1">
      <alignment horizontal="left" vertical="center"/>
    </xf>
    <xf numFmtId="0" fontId="2" fillId="5" borderId="30" xfId="0" applyFont="1" applyFill="1" applyBorder="1" applyAlignment="1">
      <alignment horizontal="left" vertical="top" wrapText="1"/>
    </xf>
    <xf numFmtId="165" fontId="2" fillId="5" borderId="46" xfId="0" applyNumberFormat="1" applyFont="1" applyFill="1" applyBorder="1" applyAlignment="1">
      <alignment horizontal="left" vertical="center"/>
    </xf>
    <xf numFmtId="165" fontId="2" fillId="5" borderId="47" xfId="0" applyNumberFormat="1" applyFont="1" applyFill="1" applyBorder="1" applyAlignment="1">
      <alignment horizontal="left" vertical="center"/>
    </xf>
    <xf numFmtId="0" fontId="3" fillId="5" borderId="61" xfId="0" applyFont="1" applyFill="1" applyBorder="1"/>
    <xf numFmtId="1" fontId="2" fillId="5" borderId="41" xfId="0" applyNumberFormat="1" applyFont="1" applyFill="1" applyBorder="1" applyAlignment="1">
      <alignment horizontal="left" vertical="center"/>
    </xf>
    <xf numFmtId="1" fontId="2" fillId="5" borderId="3" xfId="0" applyNumberFormat="1" applyFont="1" applyFill="1" applyBorder="1" applyAlignment="1">
      <alignment horizontal="left" vertical="center"/>
    </xf>
    <xf numFmtId="1" fontId="2" fillId="5" borderId="0" xfId="0" applyNumberFormat="1" applyFont="1" applyFill="1" applyAlignment="1">
      <alignment horizontal="left" vertical="center"/>
    </xf>
    <xf numFmtId="1" fontId="2" fillId="5" borderId="39" xfId="0" applyNumberFormat="1" applyFont="1" applyFill="1" applyBorder="1" applyAlignment="1">
      <alignment horizontal="left" vertical="center"/>
    </xf>
    <xf numFmtId="1" fontId="2" fillId="5" borderId="38" xfId="0" applyNumberFormat="1" applyFont="1" applyFill="1" applyBorder="1" applyAlignment="1">
      <alignment horizontal="left" vertical="center"/>
    </xf>
    <xf numFmtId="0" fontId="2" fillId="5" borderId="30" xfId="0" applyFont="1" applyFill="1" applyBorder="1" applyAlignment="1">
      <alignment horizontal="left" vertical="center" wrapText="1"/>
    </xf>
    <xf numFmtId="9" fontId="6" fillId="0" borderId="62" xfId="0" applyNumberFormat="1" applyFont="1" applyBorder="1" applyAlignment="1">
      <alignment horizontal="left" vertical="center"/>
    </xf>
    <xf numFmtId="9" fontId="6" fillId="0" borderId="63" xfId="0" applyNumberFormat="1" applyFont="1" applyBorder="1" applyAlignment="1">
      <alignment horizontal="left" vertical="center"/>
    </xf>
    <xf numFmtId="9" fontId="6" fillId="5" borderId="62" xfId="0" applyNumberFormat="1" applyFont="1" applyFill="1" applyBorder="1" applyAlignment="1">
      <alignment horizontal="left" vertical="center"/>
    </xf>
    <xf numFmtId="9" fontId="6" fillId="5" borderId="63" xfId="0" applyNumberFormat="1" applyFont="1" applyFill="1" applyBorder="1" applyAlignment="1">
      <alignment horizontal="left" vertical="center"/>
    </xf>
    <xf numFmtId="165" fontId="3" fillId="5" borderId="0" xfId="0" applyNumberFormat="1" applyFont="1" applyFill="1"/>
    <xf numFmtId="0" fontId="2" fillId="5" borderId="54" xfId="0" applyFont="1" applyFill="1" applyBorder="1" applyAlignment="1">
      <alignment horizontal="left" vertical="top" wrapText="1"/>
    </xf>
    <xf numFmtId="9" fontId="6" fillId="0" borderId="50" xfId="0" applyNumberFormat="1" applyFont="1" applyBorder="1" applyAlignment="1">
      <alignment horizontal="left" vertical="center"/>
    </xf>
    <xf numFmtId="9" fontId="6" fillId="0" borderId="51" xfId="0" applyNumberFormat="1" applyFont="1" applyBorder="1" applyAlignment="1">
      <alignment horizontal="left" vertical="center"/>
    </xf>
    <xf numFmtId="9" fontId="6" fillId="5" borderId="50" xfId="0" applyNumberFormat="1" applyFont="1" applyFill="1" applyBorder="1" applyAlignment="1">
      <alignment horizontal="left" vertical="center"/>
    </xf>
    <xf numFmtId="9" fontId="6" fillId="5" borderId="51" xfId="0" applyNumberFormat="1" applyFont="1" applyFill="1" applyBorder="1" applyAlignment="1">
      <alignment horizontal="left" vertical="center"/>
    </xf>
    <xf numFmtId="0" fontId="3" fillId="0" borderId="39" xfId="0" applyFont="1" applyBorder="1" applyAlignment="1">
      <alignment horizontal="right"/>
    </xf>
    <xf numFmtId="0" fontId="3" fillId="0" borderId="38" xfId="0" applyFont="1" applyBorder="1" applyAlignment="1">
      <alignment horizontal="right"/>
    </xf>
    <xf numFmtId="0" fontId="3" fillId="5" borderId="39" xfId="0" applyFont="1" applyFill="1" applyBorder="1"/>
    <xf numFmtId="0" fontId="3" fillId="5" borderId="38" xfId="0" applyFont="1" applyFill="1" applyBorder="1"/>
    <xf numFmtId="1" fontId="13" fillId="6" borderId="48" xfId="0" applyNumberFormat="1" applyFont="1" applyFill="1" applyBorder="1" applyAlignment="1">
      <alignment horizontal="left" vertical="center"/>
    </xf>
    <xf numFmtId="1" fontId="13" fillId="6" borderId="49" xfId="0" applyNumberFormat="1" applyFont="1" applyFill="1" applyBorder="1" applyAlignment="1">
      <alignment horizontal="left" vertical="center"/>
    </xf>
    <xf numFmtId="3" fontId="2" fillId="5" borderId="50" xfId="0" applyNumberFormat="1" applyFont="1" applyFill="1" applyBorder="1" applyAlignment="1">
      <alignment horizontal="left" vertical="center" wrapText="1"/>
    </xf>
    <xf numFmtId="3" fontId="2" fillId="5" borderId="51" xfId="0" applyNumberFormat="1" applyFont="1" applyFill="1" applyBorder="1" applyAlignment="1">
      <alignment horizontal="left" vertical="center" wrapText="1"/>
    </xf>
    <xf numFmtId="165" fontId="2" fillId="5" borderId="41" xfId="0" applyNumberFormat="1" applyFont="1" applyFill="1" applyBorder="1" applyAlignment="1">
      <alignment horizontal="left" vertical="center"/>
    </xf>
    <xf numFmtId="165" fontId="13" fillId="6" borderId="48" xfId="0" applyNumberFormat="1" applyFont="1" applyFill="1" applyBorder="1" applyAlignment="1">
      <alignment horizontal="left" vertical="center"/>
    </xf>
    <xf numFmtId="165" fontId="13" fillId="6" borderId="49" xfId="0" applyNumberFormat="1" applyFont="1" applyFill="1" applyBorder="1" applyAlignment="1">
      <alignment horizontal="left" vertical="center"/>
    </xf>
    <xf numFmtId="164" fontId="6" fillId="5" borderId="41" xfId="0" applyNumberFormat="1" applyFont="1" applyFill="1" applyBorder="1" applyAlignment="1">
      <alignment horizontal="right" vertical="center"/>
    </xf>
    <xf numFmtId="164" fontId="6" fillId="5" borderId="42" xfId="0" applyNumberFormat="1" applyFont="1" applyFill="1" applyBorder="1" applyAlignment="1">
      <alignment horizontal="right" vertical="center"/>
    </xf>
    <xf numFmtId="0" fontId="3" fillId="5" borderId="0" xfId="0" applyFont="1" applyFill="1" applyAlignment="1">
      <alignment horizontal="right"/>
    </xf>
    <xf numFmtId="0" fontId="11" fillId="5" borderId="45" xfId="0" applyFont="1" applyFill="1" applyBorder="1" applyAlignment="1">
      <alignment horizontal="left" vertical="top" wrapText="1"/>
    </xf>
    <xf numFmtId="164" fontId="2" fillId="5" borderId="59" xfId="0" applyNumberFormat="1" applyFont="1" applyFill="1" applyBorder="1" applyAlignment="1">
      <alignment horizontal="right" vertical="center"/>
    </xf>
    <xf numFmtId="164" fontId="2" fillId="5" borderId="15" xfId="0" applyNumberFormat="1" applyFont="1" applyFill="1" applyBorder="1" applyAlignment="1">
      <alignment horizontal="right" vertical="center"/>
    </xf>
    <xf numFmtId="164" fontId="2" fillId="5" borderId="60" xfId="0" applyNumberFormat="1" applyFont="1" applyFill="1" applyBorder="1" applyAlignment="1">
      <alignment horizontal="right" vertical="center"/>
    </xf>
    <xf numFmtId="167" fontId="2" fillId="5" borderId="64" xfId="0" applyNumberFormat="1" applyFont="1" applyFill="1" applyBorder="1" applyAlignment="1">
      <alignment horizontal="right" vertical="center"/>
    </xf>
    <xf numFmtId="167" fontId="2" fillId="5" borderId="28" xfId="0" applyNumberFormat="1" applyFont="1" applyFill="1" applyBorder="1" applyAlignment="1">
      <alignment horizontal="right" vertical="center"/>
    </xf>
    <xf numFmtId="167" fontId="2" fillId="5" borderId="65" xfId="0" applyNumberFormat="1" applyFont="1" applyFill="1" applyBorder="1" applyAlignment="1">
      <alignment horizontal="right" vertical="center"/>
    </xf>
    <xf numFmtId="164" fontId="2" fillId="5" borderId="66" xfId="0" applyNumberFormat="1" applyFont="1" applyFill="1" applyBorder="1" applyAlignment="1">
      <alignment horizontal="right" vertical="center"/>
    </xf>
    <xf numFmtId="164" fontId="2" fillId="5" borderId="67" xfId="0" applyNumberFormat="1" applyFont="1" applyFill="1" applyBorder="1" applyAlignment="1">
      <alignment horizontal="right" vertical="center"/>
    </xf>
    <xf numFmtId="164" fontId="2" fillId="5" borderId="68" xfId="0" applyNumberFormat="1" applyFont="1" applyFill="1" applyBorder="1" applyAlignment="1">
      <alignment horizontal="right" vertical="center"/>
    </xf>
    <xf numFmtId="0" fontId="11" fillId="6" borderId="69" xfId="0" applyFont="1" applyFill="1" applyBorder="1" applyAlignment="1">
      <alignment horizontal="left" vertical="center" wrapText="1"/>
    </xf>
    <xf numFmtId="0" fontId="11" fillId="6" borderId="48"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49" xfId="0" applyFont="1" applyFill="1" applyBorder="1" applyAlignment="1">
      <alignment horizontal="left" vertical="center" wrapText="1"/>
    </xf>
    <xf numFmtId="0" fontId="11" fillId="5" borderId="21" xfId="0" applyFont="1" applyFill="1" applyBorder="1" applyAlignment="1">
      <alignment horizontal="left" vertical="center" wrapText="1"/>
    </xf>
    <xf numFmtId="0" fontId="13" fillId="5" borderId="41" xfId="0" applyFont="1" applyFill="1" applyBorder="1" applyAlignment="1">
      <alignment horizontal="left" vertical="center"/>
    </xf>
    <xf numFmtId="0" fontId="13" fillId="5" borderId="42" xfId="0" applyFont="1" applyFill="1" applyBorder="1" applyAlignment="1">
      <alignment horizontal="left" vertical="center"/>
    </xf>
    <xf numFmtId="0" fontId="2" fillId="5" borderId="21" xfId="0" applyFont="1" applyFill="1" applyBorder="1" applyAlignment="1">
      <alignment horizontal="left" vertical="center" wrapText="1"/>
    </xf>
    <xf numFmtId="1" fontId="6" fillId="5" borderId="41" xfId="0" applyNumberFormat="1" applyFont="1" applyFill="1" applyBorder="1" applyAlignment="1">
      <alignment horizontal="left"/>
    </xf>
    <xf numFmtId="1" fontId="6" fillId="5" borderId="26" xfId="0" applyNumberFormat="1" applyFont="1" applyFill="1" applyBorder="1" applyAlignment="1">
      <alignment horizontal="left"/>
    </xf>
    <xf numFmtId="1" fontId="6" fillId="5" borderId="39" xfId="0" applyNumberFormat="1" applyFont="1" applyFill="1" applyBorder="1" applyAlignment="1">
      <alignment horizontal="left"/>
    </xf>
    <xf numFmtId="0" fontId="2" fillId="5" borderId="70" xfId="0" applyFont="1" applyFill="1" applyBorder="1" applyAlignment="1">
      <alignment horizontal="left" vertical="center" wrapText="1"/>
    </xf>
    <xf numFmtId="1" fontId="2" fillId="5" borderId="62" xfId="0" applyNumberFormat="1" applyFont="1" applyFill="1" applyBorder="1" applyAlignment="1">
      <alignment horizontal="left" vertical="center"/>
    </xf>
    <xf numFmtId="1" fontId="2" fillId="5" borderId="17" xfId="0" applyNumberFormat="1" applyFont="1" applyFill="1" applyBorder="1" applyAlignment="1">
      <alignment horizontal="left" vertical="center"/>
    </xf>
    <xf numFmtId="1" fontId="2" fillId="5" borderId="63" xfId="0" applyNumberFormat="1" applyFont="1" applyFill="1" applyBorder="1" applyAlignment="1">
      <alignment horizontal="left" vertical="center"/>
    </xf>
    <xf numFmtId="3" fontId="2" fillId="5" borderId="32" xfId="0" applyNumberFormat="1" applyFont="1" applyFill="1" applyBorder="1" applyAlignment="1">
      <alignment horizontal="left" vertical="center"/>
    </xf>
    <xf numFmtId="3" fontId="2" fillId="5" borderId="71" xfId="0" applyNumberFormat="1" applyFont="1" applyFill="1" applyBorder="1" applyAlignment="1">
      <alignment horizontal="left" vertical="center"/>
    </xf>
    <xf numFmtId="0" fontId="2" fillId="5" borderId="31" xfId="0" applyFont="1" applyFill="1" applyBorder="1" applyAlignment="1">
      <alignment horizontal="left" vertical="center" wrapText="1"/>
    </xf>
    <xf numFmtId="1" fontId="2" fillId="5" borderId="59" xfId="0" applyNumberFormat="1" applyFont="1" applyFill="1" applyBorder="1" applyAlignment="1">
      <alignment horizontal="left" vertical="center"/>
    </xf>
    <xf numFmtId="1" fontId="2" fillId="5" borderId="32" xfId="0" applyNumberFormat="1" applyFont="1" applyFill="1" applyBorder="1" applyAlignment="1">
      <alignment horizontal="left" vertical="center"/>
    </xf>
    <xf numFmtId="1" fontId="2" fillId="5" borderId="71" xfId="0" applyNumberFormat="1" applyFont="1" applyFill="1" applyBorder="1" applyAlignment="1">
      <alignment horizontal="left" vertical="center"/>
    </xf>
    <xf numFmtId="1" fontId="2" fillId="5" borderId="60" xfId="0" applyNumberFormat="1" applyFont="1" applyFill="1" applyBorder="1" applyAlignment="1">
      <alignment horizontal="left" vertical="center"/>
    </xf>
    <xf numFmtId="0" fontId="6" fillId="0" borderId="0" xfId="0" applyFont="1"/>
    <xf numFmtId="3" fontId="2" fillId="5" borderId="46" xfId="0" applyNumberFormat="1" applyFont="1" applyFill="1" applyBorder="1" applyAlignment="1">
      <alignment horizontal="left" vertical="center"/>
    </xf>
    <xf numFmtId="3" fontId="2" fillId="5" borderId="47" xfId="0" applyNumberFormat="1" applyFont="1" applyFill="1" applyBorder="1" applyAlignment="1">
      <alignment horizontal="left" vertical="center"/>
    </xf>
    <xf numFmtId="0" fontId="11" fillId="5" borderId="18" xfId="0" applyFont="1" applyFill="1" applyBorder="1" applyAlignment="1">
      <alignment horizontal="left" vertical="center" wrapText="1"/>
    </xf>
    <xf numFmtId="9" fontId="13" fillId="5" borderId="64" xfId="0" applyNumberFormat="1" applyFont="1" applyFill="1" applyBorder="1" applyAlignment="1">
      <alignment horizontal="left" vertical="center"/>
    </xf>
    <xf numFmtId="9" fontId="13" fillId="5" borderId="65" xfId="0" applyNumberFormat="1" applyFont="1" applyFill="1" applyBorder="1" applyAlignment="1">
      <alignment horizontal="left" vertical="center"/>
    </xf>
    <xf numFmtId="0" fontId="2" fillId="5" borderId="45" xfId="0" applyFont="1" applyFill="1" applyBorder="1" applyAlignment="1">
      <alignment horizontal="left" vertical="center" wrapText="1"/>
    </xf>
    <xf numFmtId="3" fontId="2" fillId="5" borderId="72" xfId="0" applyNumberFormat="1" applyFont="1" applyFill="1" applyBorder="1" applyAlignment="1">
      <alignment horizontal="left" vertical="center"/>
    </xf>
    <xf numFmtId="3" fontId="11" fillId="6" borderId="62" xfId="0" applyNumberFormat="1" applyFont="1" applyFill="1" applyBorder="1" applyAlignment="1">
      <alignment horizontal="left" vertical="center"/>
    </xf>
    <xf numFmtId="3" fontId="11" fillId="6" borderId="63" xfId="0" applyNumberFormat="1" applyFont="1" applyFill="1" applyBorder="1" applyAlignment="1">
      <alignment horizontal="left" vertical="center"/>
    </xf>
    <xf numFmtId="9" fontId="18" fillId="6" borderId="46" xfId="0" applyNumberFormat="1" applyFont="1" applyFill="1" applyBorder="1" applyAlignment="1">
      <alignment horizontal="left" vertical="center"/>
    </xf>
    <xf numFmtId="0" fontId="3" fillId="6" borderId="21" xfId="0" applyFont="1" applyFill="1" applyBorder="1" applyAlignment="1">
      <alignment vertical="top" wrapText="1"/>
    </xf>
    <xf numFmtId="164" fontId="18" fillId="6" borderId="73" xfId="0" applyNumberFormat="1" applyFont="1" applyFill="1" applyBorder="1"/>
    <xf numFmtId="164" fontId="18" fillId="6" borderId="74" xfId="0" applyNumberFormat="1" applyFont="1" applyFill="1" applyBorder="1"/>
    <xf numFmtId="0" fontId="0" fillId="6" borderId="0" xfId="0" applyFill="1"/>
    <xf numFmtId="0" fontId="0" fillId="6" borderId="39" xfId="0" applyFill="1" applyBorder="1"/>
    <xf numFmtId="0" fontId="6" fillId="6" borderId="39" xfId="0" applyFont="1" applyFill="1" applyBorder="1"/>
    <xf numFmtId="168" fontId="6" fillId="6" borderId="39" xfId="0" applyNumberFormat="1" applyFont="1" applyFill="1" applyBorder="1"/>
    <xf numFmtId="3" fontId="6" fillId="6" borderId="39" xfId="0" applyNumberFormat="1" applyFont="1" applyFill="1" applyBorder="1"/>
    <xf numFmtId="9" fontId="18" fillId="6" borderId="66" xfId="0" applyNumberFormat="1" applyFont="1" applyFill="1" applyBorder="1" applyAlignment="1">
      <alignment horizontal="left" vertical="center"/>
    </xf>
    <xf numFmtId="9" fontId="18" fillId="6" borderId="67" xfId="0" applyNumberFormat="1" applyFont="1" applyFill="1" applyBorder="1" applyAlignment="1">
      <alignment horizontal="left" vertical="center"/>
    </xf>
    <xf numFmtId="9" fontId="18" fillId="6" borderId="68" xfId="0" applyNumberFormat="1" applyFont="1" applyFill="1" applyBorder="1" applyAlignment="1">
      <alignment horizontal="left" vertical="center"/>
    </xf>
    <xf numFmtId="0" fontId="20" fillId="0" borderId="0" xfId="0" applyFont="1" applyAlignment="1">
      <alignment horizontal="center" vertical="center"/>
    </xf>
    <xf numFmtId="0" fontId="3" fillId="0" borderId="0" xfId="0" applyFont="1" applyAlignment="1">
      <alignment horizontal="left" vertical="center" indent="1"/>
    </xf>
    <xf numFmtId="0" fontId="20" fillId="6" borderId="76" xfId="0" applyFont="1" applyFill="1" applyBorder="1" applyAlignment="1">
      <alignment horizontal="center" vertical="center"/>
    </xf>
    <xf numFmtId="0" fontId="23" fillId="6" borderId="77" xfId="0" applyFont="1" applyFill="1" applyBorder="1" applyAlignment="1">
      <alignment horizontal="left" vertical="center" wrapText="1" indent="1"/>
    </xf>
    <xf numFmtId="0" fontId="20" fillId="0" borderId="78" xfId="0" applyFont="1" applyBorder="1" applyAlignment="1">
      <alignment horizontal="left" vertical="center"/>
    </xf>
    <xf numFmtId="0" fontId="3" fillId="0" borderId="79" xfId="0" applyFont="1" applyBorder="1" applyAlignment="1">
      <alignment horizontal="left" vertical="center" wrapText="1" indent="1"/>
    </xf>
    <xf numFmtId="0" fontId="24" fillId="6" borderId="77" xfId="0" applyFont="1" applyFill="1" applyBorder="1" applyAlignment="1">
      <alignment horizontal="left" vertical="center" wrapText="1" indent="1"/>
    </xf>
    <xf numFmtId="0" fontId="20" fillId="0" borderId="78" xfId="0" applyFont="1" applyBorder="1" applyAlignment="1">
      <alignment horizontal="center" vertical="center"/>
    </xf>
    <xf numFmtId="0" fontId="25" fillId="0" borderId="79" xfId="0" applyFont="1" applyBorder="1" applyAlignment="1">
      <alignment horizontal="left" vertical="center" wrapText="1" indent="1"/>
    </xf>
    <xf numFmtId="0" fontId="20" fillId="0" borderId="80" xfId="0" applyFont="1" applyBorder="1" applyAlignment="1">
      <alignment horizontal="center" vertical="center"/>
    </xf>
    <xf numFmtId="0" fontId="25" fillId="0" borderId="81" xfId="0" applyFont="1" applyBorder="1" applyAlignment="1">
      <alignment horizontal="left" vertical="center" wrapText="1" indent="1"/>
    </xf>
    <xf numFmtId="0" fontId="25" fillId="5" borderId="79" xfId="0" applyFont="1" applyFill="1" applyBorder="1" applyAlignment="1">
      <alignment horizontal="left" vertical="center" wrapText="1" indent="1"/>
    </xf>
    <xf numFmtId="0" fontId="26" fillId="0" borderId="79" xfId="0" applyFont="1" applyBorder="1" applyAlignment="1">
      <alignment horizontal="left" vertical="center" wrapText="1" indent="1"/>
    </xf>
    <xf numFmtId="0" fontId="23" fillId="2" borderId="82" xfId="0" applyFont="1" applyFill="1" applyBorder="1" applyAlignment="1">
      <alignment horizontal="center" vertical="center"/>
    </xf>
    <xf numFmtId="0" fontId="23" fillId="2" borderId="80" xfId="0" applyFont="1" applyFill="1" applyBorder="1" applyAlignment="1">
      <alignment horizontal="center" vertical="center"/>
    </xf>
    <xf numFmtId="0" fontId="24" fillId="7" borderId="81" xfId="0" applyFont="1" applyFill="1" applyBorder="1" applyAlignment="1">
      <alignment horizontal="left" wrapText="1" indent="1"/>
    </xf>
    <xf numFmtId="0" fontId="25" fillId="5" borderId="81" xfId="0" applyFont="1" applyFill="1" applyBorder="1" applyAlignment="1">
      <alignment horizontal="left" vertical="center" wrapText="1" indent="1"/>
    </xf>
    <xf numFmtId="0" fontId="27" fillId="5" borderId="81" xfId="0" applyFont="1" applyFill="1" applyBorder="1" applyAlignment="1">
      <alignment horizontal="left" vertical="center" wrapText="1" indent="1"/>
    </xf>
    <xf numFmtId="0" fontId="24" fillId="7" borderId="81" xfId="0" applyFont="1" applyFill="1" applyBorder="1" applyAlignment="1">
      <alignment horizontal="left" vertical="center" wrapText="1" indent="1"/>
    </xf>
    <xf numFmtId="0" fontId="3" fillId="0" borderId="81" xfId="0" applyFont="1" applyBorder="1" applyAlignment="1">
      <alignment horizontal="left" vertical="center" wrapText="1" indent="1"/>
    </xf>
    <xf numFmtId="0" fontId="3" fillId="0" borderId="0" xfId="0" applyFont="1" applyAlignment="1">
      <alignment horizontal="left" vertical="center" wrapText="1" indent="1"/>
    </xf>
    <xf numFmtId="0" fontId="20" fillId="2" borderId="82" xfId="0" applyFont="1" applyFill="1" applyBorder="1" applyAlignment="1">
      <alignment horizontal="center" vertical="center"/>
    </xf>
    <xf numFmtId="0" fontId="20" fillId="2" borderId="80" xfId="0" applyFont="1" applyFill="1" applyBorder="1" applyAlignment="1">
      <alignment horizontal="center" vertical="center"/>
    </xf>
    <xf numFmtId="0" fontId="28" fillId="0" borderId="0" xfId="0" applyFont="1" applyAlignment="1">
      <alignment wrapText="1"/>
    </xf>
    <xf numFmtId="0" fontId="28" fillId="0" borderId="0" xfId="0" applyFont="1" applyAlignment="1">
      <alignment vertical="top" wrapText="1"/>
    </xf>
    <xf numFmtId="0" fontId="24" fillId="6" borderId="84" xfId="0" applyFont="1" applyFill="1" applyBorder="1" applyAlignment="1">
      <alignment horizontal="left" vertical="center" wrapText="1" indent="1"/>
    </xf>
    <xf numFmtId="0" fontId="24" fillId="6" borderId="85" xfId="0" applyFont="1" applyFill="1" applyBorder="1" applyAlignment="1">
      <alignment horizontal="left" vertical="center" wrapText="1" indent="1"/>
    </xf>
    <xf numFmtId="0" fontId="27" fillId="8" borderId="86" xfId="0" applyFont="1" applyFill="1" applyBorder="1"/>
    <xf numFmtId="0" fontId="27" fillId="8" borderId="87" xfId="0" applyFont="1" applyFill="1" applyBorder="1"/>
    <xf numFmtId="0" fontId="25" fillId="0" borderId="88" xfId="0" applyFont="1" applyBorder="1"/>
    <xf numFmtId="0" fontId="25" fillId="0" borderId="89" xfId="0" applyFont="1" applyBorder="1"/>
    <xf numFmtId="0" fontId="25" fillId="6" borderId="88" xfId="0" applyFont="1" applyFill="1" applyBorder="1"/>
    <xf numFmtId="0" fontId="25" fillId="6" borderId="89" xfId="0" applyFont="1" applyFill="1" applyBorder="1"/>
    <xf numFmtId="0" fontId="25" fillId="0" borderId="90" xfId="0" applyFont="1" applyBorder="1"/>
    <xf numFmtId="0" fontId="25" fillId="0" borderId="91" xfId="0" applyFont="1" applyBorder="1"/>
    <xf numFmtId="0" fontId="2"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2" fillId="5" borderId="1" xfId="0" applyFont="1" applyFill="1" applyBorder="1"/>
    <xf numFmtId="0" fontId="30" fillId="0" borderId="0" xfId="0" applyFont="1"/>
    <xf numFmtId="165" fontId="3" fillId="9" borderId="0" xfId="0" applyNumberFormat="1" applyFont="1" applyFill="1"/>
    <xf numFmtId="0" fontId="3" fillId="9" borderId="0" xfId="0" applyFont="1" applyFill="1"/>
    <xf numFmtId="9" fontId="2" fillId="5" borderId="46" xfId="0" applyNumberFormat="1" applyFont="1" applyFill="1" applyBorder="1" applyAlignment="1">
      <alignment horizontal="left" vertical="center"/>
    </xf>
    <xf numFmtId="9" fontId="2" fillId="5" borderId="5" xfId="0" applyNumberFormat="1" applyFont="1" applyFill="1" applyBorder="1" applyAlignment="1">
      <alignment horizontal="left" vertical="center"/>
    </xf>
    <xf numFmtId="9" fontId="2" fillId="5" borderId="47" xfId="0" applyNumberFormat="1" applyFont="1" applyFill="1" applyBorder="1" applyAlignment="1">
      <alignment horizontal="left" vertical="center"/>
    </xf>
    <xf numFmtId="9" fontId="2" fillId="5" borderId="12" xfId="0" applyNumberFormat="1" applyFont="1" applyFill="1" applyBorder="1" applyAlignment="1">
      <alignment horizontal="left" vertical="center"/>
    </xf>
    <xf numFmtId="9" fontId="2" fillId="5" borderId="52" xfId="0" applyNumberFormat="1" applyFont="1" applyFill="1" applyBorder="1" applyAlignment="1">
      <alignment horizontal="left" vertical="center"/>
    </xf>
    <xf numFmtId="9" fontId="6" fillId="9" borderId="3" xfId="0" applyNumberFormat="1" applyFont="1" applyFill="1" applyBorder="1" applyAlignment="1">
      <alignment horizontal="left" vertical="center"/>
    </xf>
    <xf numFmtId="9" fontId="31" fillId="5" borderId="3" xfId="0" applyNumberFormat="1" applyFont="1" applyFill="1" applyBorder="1" applyAlignment="1">
      <alignment horizontal="left" vertical="center"/>
    </xf>
    <xf numFmtId="9" fontId="2" fillId="5" borderId="5" xfId="0" applyNumberFormat="1" applyFont="1" applyFill="1" applyBorder="1" applyAlignment="1">
      <alignment horizontal="left" vertical="center" wrapText="1"/>
    </xf>
    <xf numFmtId="165" fontId="2" fillId="5" borderId="27" xfId="0" applyNumberFormat="1" applyFont="1" applyFill="1" applyBorder="1" applyAlignment="1">
      <alignment horizontal="left" vertical="center"/>
    </xf>
    <xf numFmtId="165" fontId="2" fillId="5" borderId="3" xfId="0" applyNumberFormat="1" applyFont="1" applyFill="1" applyBorder="1" applyAlignment="1">
      <alignment horizontal="left" vertical="center"/>
    </xf>
    <xf numFmtId="165" fontId="2" fillId="5" borderId="26" xfId="0" applyNumberFormat="1" applyFont="1" applyFill="1" applyBorder="1" applyAlignment="1">
      <alignment horizontal="left" vertical="center"/>
    </xf>
    <xf numFmtId="9" fontId="6" fillId="5" borderId="27" xfId="0" applyNumberFormat="1" applyFont="1" applyFill="1" applyBorder="1" applyAlignment="1">
      <alignment horizontal="left" vertical="center"/>
    </xf>
    <xf numFmtId="1" fontId="13" fillId="6" borderId="98" xfId="0" applyNumberFormat="1" applyFont="1" applyFill="1" applyBorder="1" applyAlignment="1">
      <alignment horizontal="left" vertical="center"/>
    </xf>
    <xf numFmtId="9" fontId="2" fillId="6" borderId="98" xfId="0" applyNumberFormat="1" applyFont="1" applyFill="1" applyBorder="1" applyAlignment="1">
      <alignment horizontal="left" vertical="center"/>
    </xf>
    <xf numFmtId="9" fontId="2" fillId="0" borderId="10" xfId="0" applyNumberFormat="1" applyFont="1" applyBorder="1" applyAlignment="1">
      <alignment horizontal="left" vertical="center" wrapText="1"/>
    </xf>
    <xf numFmtId="9" fontId="2" fillId="5" borderId="27" xfId="0" applyNumberFormat="1" applyFont="1" applyFill="1" applyBorder="1" applyAlignment="1">
      <alignment horizontal="left" vertical="center" wrapText="1"/>
    </xf>
    <xf numFmtId="9" fontId="2" fillId="5" borderId="17" xfId="0" applyNumberFormat="1" applyFont="1" applyFill="1" applyBorder="1" applyAlignment="1">
      <alignment horizontal="left" vertical="center" wrapText="1"/>
    </xf>
    <xf numFmtId="0" fontId="13" fillId="6" borderId="29" xfId="0" applyFont="1" applyFill="1" applyBorder="1" applyAlignment="1">
      <alignment horizontal="left" vertical="center"/>
    </xf>
    <xf numFmtId="0" fontId="2" fillId="5" borderId="28" xfId="0" applyFont="1" applyFill="1" applyBorder="1" applyAlignment="1">
      <alignment horizontal="left" vertical="center" wrapText="1"/>
    </xf>
    <xf numFmtId="165" fontId="13" fillId="6" borderId="98" xfId="0" applyNumberFormat="1" applyFont="1" applyFill="1" applyBorder="1" applyAlignment="1">
      <alignment horizontal="left" vertical="center"/>
    </xf>
    <xf numFmtId="164" fontId="6" fillId="0" borderId="96" xfId="0" applyNumberFormat="1" applyFont="1" applyBorder="1" applyAlignment="1">
      <alignment horizontal="right" vertical="center"/>
    </xf>
    <xf numFmtId="9" fontId="6" fillId="5" borderId="25" xfId="0" applyNumberFormat="1" applyFont="1" applyFill="1" applyBorder="1" applyAlignment="1">
      <alignment horizontal="left"/>
    </xf>
    <xf numFmtId="3" fontId="2" fillId="5" borderId="12" xfId="0" applyNumberFormat="1" applyFont="1" applyFill="1" applyBorder="1" applyAlignment="1">
      <alignment horizontal="left" vertical="center"/>
    </xf>
    <xf numFmtId="9" fontId="18" fillId="6" borderId="27" xfId="0" applyNumberFormat="1" applyFont="1" applyFill="1" applyBorder="1" applyAlignment="1">
      <alignment horizontal="left" vertical="center"/>
    </xf>
    <xf numFmtId="9" fontId="18" fillId="6" borderId="99" xfId="0" applyNumberFormat="1" applyFont="1" applyFill="1" applyBorder="1" applyAlignment="1">
      <alignment horizontal="left" vertical="center"/>
    </xf>
    <xf numFmtId="3" fontId="11" fillId="6" borderId="92" xfId="0" applyNumberFormat="1" applyFont="1" applyFill="1" applyBorder="1" applyAlignment="1">
      <alignment horizontal="left" vertical="center"/>
    </xf>
    <xf numFmtId="0" fontId="6" fillId="6" borderId="100" xfId="0" applyFont="1" applyFill="1" applyBorder="1"/>
    <xf numFmtId="3" fontId="2" fillId="5" borderId="24" xfId="0" applyNumberFormat="1" applyFont="1" applyFill="1" applyBorder="1" applyAlignment="1">
      <alignment horizontal="left" vertical="center" wrapText="1"/>
    </xf>
    <xf numFmtId="165" fontId="2" fillId="5" borderId="42" xfId="0" applyNumberFormat="1" applyFont="1" applyFill="1" applyBorder="1" applyAlignment="1">
      <alignment horizontal="left" vertical="center"/>
    </xf>
    <xf numFmtId="3" fontId="2" fillId="0" borderId="24" xfId="0" applyNumberFormat="1" applyFont="1" applyBorder="1" applyAlignment="1">
      <alignment horizontal="left" vertical="center"/>
    </xf>
    <xf numFmtId="9" fontId="2" fillId="5" borderId="101" xfId="0" applyNumberFormat="1" applyFont="1" applyFill="1" applyBorder="1" applyAlignment="1">
      <alignment horizontal="left" vertical="center"/>
    </xf>
    <xf numFmtId="9" fontId="2" fillId="5" borderId="26" xfId="0" applyNumberFormat="1" applyFont="1" applyFill="1" applyBorder="1" applyAlignment="1">
      <alignment horizontal="left" vertical="center"/>
    </xf>
    <xf numFmtId="9" fontId="2" fillId="5" borderId="53" xfId="0" applyNumberFormat="1" applyFont="1" applyFill="1" applyBorder="1" applyAlignment="1">
      <alignment horizontal="left" vertical="center"/>
    </xf>
    <xf numFmtId="0" fontId="2" fillId="5" borderId="57" xfId="0" applyFont="1" applyFill="1" applyBorder="1" applyAlignment="1">
      <alignment horizontal="left" vertical="top" wrapText="1"/>
    </xf>
    <xf numFmtId="0" fontId="2" fillId="5" borderId="53" xfId="0" applyFont="1" applyFill="1" applyBorder="1" applyAlignment="1">
      <alignment horizontal="left" vertical="top" wrapText="1"/>
    </xf>
    <xf numFmtId="9" fontId="18" fillId="6" borderId="102" xfId="0" applyNumberFormat="1" applyFont="1" applyFill="1" applyBorder="1" applyAlignment="1">
      <alignment horizontal="left" vertical="center"/>
    </xf>
    <xf numFmtId="164" fontId="18" fillId="6" borderId="64" xfId="0" applyNumberFormat="1" applyFont="1" applyFill="1" applyBorder="1"/>
    <xf numFmtId="0" fontId="0" fillId="6" borderId="41" xfId="0" applyFill="1" applyBorder="1"/>
    <xf numFmtId="0" fontId="6" fillId="6" borderId="41" xfId="0" applyFont="1" applyFill="1" applyBorder="1"/>
    <xf numFmtId="168" fontId="6" fillId="6" borderId="41" xfId="0" applyNumberFormat="1" applyFont="1" applyFill="1" applyBorder="1"/>
    <xf numFmtId="3" fontId="6" fillId="6" borderId="41" xfId="0" applyNumberFormat="1" applyFont="1" applyFill="1" applyBorder="1"/>
    <xf numFmtId="3" fontId="22" fillId="6" borderId="103" xfId="0" applyNumberFormat="1" applyFont="1" applyFill="1" applyBorder="1" applyAlignment="1">
      <alignment horizontal="left" vertical="top"/>
    </xf>
    <xf numFmtId="9" fontId="18" fillId="6" borderId="5" xfId="0" applyNumberFormat="1" applyFont="1" applyFill="1" applyBorder="1" applyAlignment="1">
      <alignment horizontal="left" vertical="center"/>
    </xf>
    <xf numFmtId="164" fontId="18" fillId="6" borderId="106" xfId="0" applyNumberFormat="1" applyFont="1" applyFill="1" applyBorder="1"/>
    <xf numFmtId="0" fontId="0" fillId="6" borderId="3" xfId="0" applyFill="1" applyBorder="1"/>
    <xf numFmtId="0" fontId="6" fillId="6" borderId="3" xfId="0" applyFont="1" applyFill="1" applyBorder="1"/>
    <xf numFmtId="168" fontId="6" fillId="6" borderId="3" xfId="0" applyNumberFormat="1" applyFont="1" applyFill="1" applyBorder="1"/>
    <xf numFmtId="3" fontId="6" fillId="6" borderId="3" xfId="0" applyNumberFormat="1" applyFont="1" applyFill="1" applyBorder="1"/>
    <xf numFmtId="3" fontId="22" fillId="6" borderId="19" xfId="0" applyNumberFormat="1" applyFont="1" applyFill="1" applyBorder="1" applyAlignment="1">
      <alignment horizontal="left" vertical="top"/>
    </xf>
    <xf numFmtId="164" fontId="18" fillId="6" borderId="108" xfId="0" applyNumberFormat="1" applyFont="1" applyFill="1" applyBorder="1"/>
    <xf numFmtId="0" fontId="0" fillId="6" borderId="26" xfId="0" applyFill="1" applyBorder="1"/>
    <xf numFmtId="0" fontId="6" fillId="6" borderId="26" xfId="0" applyFont="1" applyFill="1" applyBorder="1"/>
    <xf numFmtId="168" fontId="6" fillId="6" borderId="26" xfId="0" applyNumberFormat="1" applyFont="1" applyFill="1" applyBorder="1"/>
    <xf numFmtId="3" fontId="6" fillId="6" borderId="26" xfId="0" applyNumberFormat="1" applyFont="1" applyFill="1" applyBorder="1"/>
    <xf numFmtId="9" fontId="18" fillId="6" borderId="15" xfId="0" applyNumberFormat="1" applyFont="1" applyFill="1" applyBorder="1" applyAlignment="1">
      <alignment horizontal="left" vertical="center"/>
    </xf>
    <xf numFmtId="3" fontId="22" fillId="6" borderId="109" xfId="0" applyNumberFormat="1" applyFont="1" applyFill="1" applyBorder="1" applyAlignment="1">
      <alignment horizontal="left" vertical="top"/>
    </xf>
    <xf numFmtId="9" fontId="18" fillId="6" borderId="110" xfId="0" applyNumberFormat="1" applyFont="1" applyFill="1" applyBorder="1" applyAlignment="1">
      <alignment horizontal="left" vertical="center"/>
    </xf>
    <xf numFmtId="164" fontId="18" fillId="6" borderId="29" xfId="0" applyNumberFormat="1" applyFont="1" applyFill="1" applyBorder="1"/>
    <xf numFmtId="3" fontId="22" fillId="6" borderId="107" xfId="0" applyNumberFormat="1" applyFont="1" applyFill="1" applyBorder="1" applyAlignment="1">
      <alignment horizontal="left" vertical="top"/>
    </xf>
    <xf numFmtId="9" fontId="18" fillId="6" borderId="72" xfId="0" applyNumberFormat="1" applyFont="1" applyFill="1" applyBorder="1" applyAlignment="1">
      <alignment horizontal="left" vertical="center"/>
    </xf>
    <xf numFmtId="9" fontId="18" fillId="6" borderId="59" xfId="0" applyNumberFormat="1" applyFont="1" applyFill="1" applyBorder="1" applyAlignment="1">
      <alignment horizontal="left" vertical="center"/>
    </xf>
    <xf numFmtId="164" fontId="18" fillId="6" borderId="111" xfId="0" applyNumberFormat="1" applyFont="1" applyFill="1" applyBorder="1"/>
    <xf numFmtId="0" fontId="3" fillId="10" borderId="16" xfId="0" applyFont="1" applyFill="1" applyBorder="1"/>
    <xf numFmtId="3" fontId="2" fillId="0" borderId="30" xfId="0" applyNumberFormat="1" applyFont="1" applyBorder="1" applyAlignment="1">
      <alignment horizontal="center" vertical="center"/>
    </xf>
    <xf numFmtId="0" fontId="0" fillId="0" borderId="92" xfId="0" applyBorder="1" applyAlignment="1">
      <alignment horizontal="center" vertical="center"/>
    </xf>
    <xf numFmtId="9" fontId="2" fillId="5" borderId="30" xfId="0" applyNumberFormat="1" applyFont="1" applyFill="1" applyBorder="1" applyAlignment="1">
      <alignment horizontal="center" vertical="center"/>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3" fontId="2" fillId="5" borderId="31" xfId="0" applyNumberFormat="1" applyFont="1" applyFill="1" applyBorder="1" applyAlignment="1">
      <alignment horizontal="center" vertical="center"/>
    </xf>
    <xf numFmtId="0" fontId="0" fillId="0" borderId="32" xfId="0" applyBorder="1" applyAlignment="1">
      <alignment horizontal="center" vertical="center"/>
    </xf>
    <xf numFmtId="165" fontId="2" fillId="5" borderId="30" xfId="0" applyNumberFormat="1" applyFont="1" applyFill="1" applyBorder="1" applyAlignment="1">
      <alignment horizontal="center" vertical="center"/>
    </xf>
    <xf numFmtId="0" fontId="3" fillId="2" borderId="0" xfId="0" applyFont="1" applyFill="1"/>
    <xf numFmtId="9" fontId="2" fillId="5" borderId="94" xfId="0" applyNumberFormat="1" applyFont="1" applyFill="1" applyBorder="1" applyAlignment="1">
      <alignment horizontal="center" vertical="center"/>
    </xf>
    <xf numFmtId="0" fontId="0" fillId="0" borderId="95" xfId="0" applyBorder="1" applyAlignment="1">
      <alignment horizontal="center" vertical="center"/>
    </xf>
    <xf numFmtId="3" fontId="22" fillId="6" borderId="104" xfId="0" applyNumberFormat="1" applyFont="1" applyFill="1" applyBorder="1" applyAlignment="1">
      <alignment horizontal="center" vertical="top"/>
    </xf>
    <xf numFmtId="0" fontId="0" fillId="0" borderId="107" xfId="0" applyBorder="1" applyAlignment="1">
      <alignment horizontal="center" vertical="top"/>
    </xf>
    <xf numFmtId="9" fontId="18" fillId="6" borderId="105" xfId="0" applyNumberFormat="1" applyFont="1" applyFill="1" applyBorder="1" applyAlignment="1">
      <alignment horizontal="center" vertical="center"/>
    </xf>
    <xf numFmtId="0" fontId="0" fillId="0" borderId="93" xfId="0" applyBorder="1" applyAlignment="1">
      <alignment horizontal="center" vertical="center"/>
    </xf>
    <xf numFmtId="0" fontId="4" fillId="2" borderId="0" xfId="0" applyFont="1" applyFill="1" applyAlignment="1">
      <alignment horizontal="center" vertical="center" wrapText="1"/>
    </xf>
    <xf numFmtId="0" fontId="7" fillId="3" borderId="1" xfId="0" applyFont="1" applyFill="1" applyBorder="1" applyAlignment="1">
      <alignment horizontal="center" vertical="center"/>
    </xf>
    <xf numFmtId="0" fontId="10" fillId="2" borderId="39" xfId="0" applyFont="1" applyFill="1" applyBorder="1" applyAlignment="1">
      <alignment horizontal="center" vertical="center" wrapText="1"/>
    </xf>
    <xf numFmtId="0" fontId="10" fillId="2" borderId="113"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7" fillId="7" borderId="35" xfId="0" applyFont="1" applyFill="1" applyBorder="1" applyAlignment="1">
      <alignment horizontal="center" vertical="center"/>
    </xf>
    <xf numFmtId="0" fontId="0" fillId="0" borderId="97" xfId="0" applyBorder="1" applyAlignment="1">
      <alignment horizontal="center" vertical="center"/>
    </xf>
    <xf numFmtId="0" fontId="10" fillId="2" borderId="112" xfId="0" applyFont="1" applyFill="1" applyBorder="1" applyAlignment="1">
      <alignment horizontal="center" vertical="center" wrapText="1"/>
    </xf>
    <xf numFmtId="0" fontId="25" fillId="2" borderId="0" xfId="0" applyFont="1" applyFill="1"/>
    <xf numFmtId="0" fontId="8" fillId="4" borderId="1" xfId="0" applyFont="1" applyFill="1" applyBorder="1" applyAlignment="1">
      <alignment horizontal="center" vertical="center"/>
    </xf>
    <xf numFmtId="0" fontId="11" fillId="6" borderId="21" xfId="0" applyFont="1" applyFill="1" applyBorder="1" applyAlignment="1">
      <alignment horizontal="left" vertical="center" wrapText="1"/>
    </xf>
    <xf numFmtId="0" fontId="11" fillId="6" borderId="22" xfId="0" applyFont="1" applyFill="1" applyBorder="1" applyAlignment="1">
      <alignment horizontal="left" vertical="center" wrapText="1"/>
    </xf>
    <xf numFmtId="0" fontId="11" fillId="6" borderId="23" xfId="0" applyFont="1" applyFill="1" applyBorder="1" applyAlignment="1">
      <alignment horizontal="left" vertical="center" wrapText="1"/>
    </xf>
    <xf numFmtId="0" fontId="11" fillId="6" borderId="29" xfId="0" applyFont="1" applyFill="1" applyBorder="1" applyAlignment="1">
      <alignment horizontal="left" vertical="center" wrapText="1"/>
    </xf>
    <xf numFmtId="0" fontId="4" fillId="2" borderId="75" xfId="0" applyFont="1" applyFill="1" applyBorder="1" applyAlignment="1">
      <alignment horizontal="left" vertical="center" wrapText="1" indent="3"/>
    </xf>
    <xf numFmtId="0" fontId="4" fillId="2" borderId="83" xfId="0" applyFont="1" applyFill="1" applyBorder="1" applyAlignment="1">
      <alignment horizontal="left" vertical="center" wrapText="1" indent="1"/>
    </xf>
    <xf numFmtId="169" fontId="2" fillId="5" borderId="3" xfId="0" applyNumberFormat="1" applyFont="1" applyFill="1" applyBorder="1" applyAlignment="1">
      <alignment horizontal="right" vertical="center"/>
    </xf>
    <xf numFmtId="9" fontId="6" fillId="5" borderId="114" xfId="0" applyNumberFormat="1" applyFont="1" applyFill="1" applyBorder="1" applyAlignment="1">
      <alignment horizontal="left" vertical="center"/>
    </xf>
  </cellXfs>
  <cellStyles count="5">
    <cellStyle name="Normal" xfId="0" builtinId="0"/>
    <cellStyle name="Normal 2" xfId="1" xr:uid="{00000000-0005-0000-0000-000006000000}"/>
    <cellStyle name="Normal 2 11" xfId="2" xr:uid="{00000000-0005-0000-0000-000007000000}"/>
    <cellStyle name="Normal 3" xfId="3" xr:uid="{00000000-0005-0000-0000-000008000000}"/>
    <cellStyle name="Normal 7" xfId="4" xr:uid="{00000000-0005-0000-0000-000009000000}"/>
  </cellStyles>
  <dxfs count="1044">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i val="0"/>
        <color theme="4"/>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i val="0"/>
        <color theme="4"/>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color rgb="FF9C0006"/>
      </font>
      <fill>
        <patternFill>
          <bgColor rgb="FFFFC7CE"/>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i val="0"/>
        <color theme="4"/>
      </font>
      <fill>
        <patternFill>
          <bgColor theme="5" tint="0.79979857783745845"/>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color rgb="FFFF3A53"/>
      </font>
      <fill>
        <patternFill>
          <bgColor theme="5" tint="0.79979857783745845"/>
        </patternFill>
      </fill>
    </dxf>
    <dxf>
      <font>
        <b/>
        <color rgb="FFFF3A53"/>
      </font>
      <fill>
        <patternFill>
          <bgColor theme="5" tint="0.79979857783745845"/>
        </patternFill>
      </fill>
    </dxf>
    <dxf>
      <font>
        <b/>
        <i val="0"/>
        <color theme="4"/>
      </font>
      <fill>
        <patternFill>
          <bgColor theme="5" tint="0.79998168889431442"/>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4" tint="0.79979857783745845"/>
        </patternFill>
      </fill>
    </dxf>
    <dxf>
      <font>
        <b/>
        <color rgb="FFFF3A53"/>
      </font>
      <fill>
        <patternFill>
          <bgColor theme="4"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
      <font>
        <b/>
        <color rgb="FFFF3A53"/>
      </font>
      <fill>
        <patternFill>
          <bgColor theme="5" tint="0.79979857783745845"/>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2D053C"/>
      <rgbColor rgb="FF808000"/>
      <rgbColor rgb="FF800080"/>
      <rgbColor rgb="FF008080"/>
      <rgbColor rgb="FFFFD7DC"/>
      <rgbColor rgb="FF808080"/>
      <rgbColor rgb="FF9999FF"/>
      <rgbColor rgb="FF993366"/>
      <rgbColor rgb="FFF2F2F2"/>
      <rgbColor rgb="FFF0EFFF"/>
      <rgbColor rgb="FF660066"/>
      <rgbColor rgb="FFFF8998"/>
      <rgbColor rgb="FF0066CC"/>
      <rgbColor rgb="FFD5DDFF"/>
      <rgbColor rgb="FF000080"/>
      <rgbColor rgb="FFFF00FF"/>
      <rgbColor rgb="FFFFFF00"/>
      <rgbColor rgb="FF00FFFF"/>
      <rgbColor rgb="FF800080"/>
      <rgbColor rgb="FF800000"/>
      <rgbColor rgb="FF008080"/>
      <rgbColor rgb="FF0000FF"/>
      <rgbColor rgb="FF00CCFF"/>
      <rgbColor rgb="FFCCFFFF"/>
      <rgbColor rgb="FFCCFFCC"/>
      <rgbColor rgb="FFFFD8DD"/>
      <rgbColor rgb="FF99CCFF"/>
      <rgbColor rgb="FFFF99CC"/>
      <rgbColor rgb="FFCC99FF"/>
      <rgbColor rgb="FFFFC7CE"/>
      <rgbColor rgb="FF2E54FF"/>
      <rgbColor rgb="FF33CCCC"/>
      <rgbColor rgb="FF99CC00"/>
      <rgbColor rgb="FFFFCC00"/>
      <rgbColor rgb="FFFF9900"/>
      <rgbColor rgb="FFFF3A53"/>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927101</xdr:colOff>
      <xdr:row>1</xdr:row>
      <xdr:rowOff>203200</xdr:rowOff>
    </xdr:from>
    <xdr:to>
      <xdr:col>6</xdr:col>
      <xdr:colOff>717041</xdr:colOff>
      <xdr:row>2</xdr:row>
      <xdr:rowOff>368300</xdr:rowOff>
    </xdr:to>
    <xdr:pic>
      <xdr:nvPicPr>
        <xdr:cNvPr id="4" name="Graphic 3">
          <a:extLst>
            <a:ext uri="{FF2B5EF4-FFF2-40B4-BE49-F238E27FC236}">
              <a16:creationId xmlns:a16="http://schemas.microsoft.com/office/drawing/2014/main" id="{F34F0736-0804-471C-F050-BE8D332A3F4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45501" y="241300"/>
          <a:ext cx="1694940" cy="596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684696</xdr:colOff>
      <xdr:row>1</xdr:row>
      <xdr:rowOff>220870</xdr:rowOff>
    </xdr:from>
    <xdr:to>
      <xdr:col>16</xdr:col>
      <xdr:colOff>524331</xdr:colOff>
      <xdr:row>2</xdr:row>
      <xdr:rowOff>387074</xdr:rowOff>
    </xdr:to>
    <xdr:pic>
      <xdr:nvPicPr>
        <xdr:cNvPr id="2" name="Graphic 1">
          <a:extLst>
            <a:ext uri="{FF2B5EF4-FFF2-40B4-BE49-F238E27FC236}">
              <a16:creationId xmlns:a16="http://schemas.microsoft.com/office/drawing/2014/main" id="{1E7A15A4-AE75-CF48-AB3D-4E5EF8AC245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7459739" y="254000"/>
          <a:ext cx="1694940" cy="596900"/>
        </a:xfrm>
        <a:prstGeom prst="rect">
          <a:avLst/>
        </a:prstGeom>
      </xdr:spPr>
    </xdr:pic>
    <xdr:clientData/>
  </xdr:twoCellAnchor>
</xdr:wsDr>
</file>

<file path=xl/theme/theme1.xml><?xml version="1.0" encoding="utf-8"?>
<a:theme xmlns:a="http://schemas.openxmlformats.org/drawingml/2006/main" name="Office 2013 - 2022 Theme">
  <a:themeElements>
    <a:clrScheme name="RCR Brand Theme">
      <a:dk1>
        <a:srgbClr val="000000"/>
      </a:dk1>
      <a:lt1>
        <a:srgbClr val="FFFFFF"/>
      </a:lt1>
      <a:dk2>
        <a:srgbClr val="2D053C"/>
      </a:dk2>
      <a:lt2>
        <a:srgbClr val="F8F7FF"/>
      </a:lt2>
      <a:accent1>
        <a:srgbClr val="FF3A53"/>
      </a:accent1>
      <a:accent2>
        <a:srgbClr val="2E54FF"/>
      </a:accent2>
      <a:accent3>
        <a:srgbClr val="00FFFF"/>
      </a:accent3>
      <a:accent4>
        <a:srgbClr val="C8FF0A"/>
      </a:accent4>
      <a:accent5>
        <a:srgbClr val="32FF64"/>
      </a:accent5>
      <a:accent6>
        <a:srgbClr val="F0EFFF"/>
      </a:accent6>
      <a:hlink>
        <a:srgbClr val="FF3A53"/>
      </a:hlink>
      <a:folHlink>
        <a:srgbClr val="2E54FF"/>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hyperlink" Target="https://www.england.nhs.uk/statistics/statistical-work-areas/diagnostic-imaging-dataset/" TargetMode="External"/><Relationship Id="rId1" Type="http://schemas.openxmlformats.org/officeDocument/2006/relationships/hyperlink" Target="mailto:census@rcr.ac.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87"/>
  <sheetViews>
    <sheetView showGridLines="0" tabSelected="1" zoomScaleNormal="93" workbookViewId="0">
      <pane ySplit="7" topLeftCell="A8" activePane="bottomLeft" state="frozen"/>
      <selection pane="bottomLeft" activeCell="B2" sqref="B2:B3"/>
    </sheetView>
  </sheetViews>
  <sheetFormatPr defaultColWidth="8.6328125" defaultRowHeight="14" x14ac:dyDescent="0.3"/>
  <cols>
    <col min="1" max="1" width="1.81640625" style="3" customWidth="1"/>
    <col min="2" max="2" width="70.1796875" style="4" customWidth="1"/>
    <col min="3" max="3" width="14.1796875" style="3" customWidth="1"/>
    <col min="4" max="6" width="12.453125" style="3" customWidth="1"/>
    <col min="7" max="7" width="13.81640625" style="3" customWidth="1"/>
    <col min="8" max="12" width="8.6328125" style="3"/>
    <col min="13" max="13" width="13.6328125" style="3" customWidth="1"/>
    <col min="14" max="14" width="10.1796875" style="3" customWidth="1"/>
    <col min="15" max="16384" width="8.6328125" style="3"/>
  </cols>
  <sheetData>
    <row r="1" spans="1:68" ht="3" customHeight="1" x14ac:dyDescent="0.3"/>
    <row r="2" spans="1:68" ht="34.5" customHeight="1" x14ac:dyDescent="0.3">
      <c r="B2" s="386" t="s">
        <v>0</v>
      </c>
      <c r="C2" s="5"/>
      <c r="D2" s="1"/>
      <c r="E2" s="394"/>
      <c r="F2" s="394"/>
      <c r="G2" s="394"/>
    </row>
    <row r="3" spans="1:68" ht="45" customHeight="1" x14ac:dyDescent="0.3">
      <c r="B3" s="386"/>
      <c r="C3" s="1"/>
      <c r="D3" s="1"/>
      <c r="E3" s="394"/>
      <c r="F3" s="394"/>
      <c r="G3" s="394"/>
    </row>
    <row r="4" spans="1:68" ht="14.25" customHeight="1" thickBot="1" x14ac:dyDescent="0.4">
      <c r="B4" s="6" t="s">
        <v>1</v>
      </c>
      <c r="L4"/>
    </row>
    <row r="5" spans="1:68" ht="14.25" customHeight="1" thickBot="1" x14ac:dyDescent="0.35">
      <c r="D5" s="387" t="s">
        <v>2</v>
      </c>
      <c r="E5" s="387"/>
      <c r="F5" s="395" t="s">
        <v>3</v>
      </c>
      <c r="G5" s="395"/>
    </row>
    <row r="6" spans="1:68" ht="4.5" customHeight="1" x14ac:dyDescent="0.3">
      <c r="C6" s="7"/>
    </row>
    <row r="7" spans="1:68" ht="26.25" customHeight="1" thickBot="1" x14ac:dyDescent="0.35">
      <c r="B7" s="8" t="s">
        <v>4</v>
      </c>
      <c r="C7" s="8" t="s">
        <v>5</v>
      </c>
      <c r="D7" s="8" t="s">
        <v>6</v>
      </c>
      <c r="E7" s="8" t="s">
        <v>7</v>
      </c>
      <c r="F7" s="8" t="s">
        <v>8</v>
      </c>
      <c r="G7" s="9" t="s">
        <v>9</v>
      </c>
    </row>
    <row r="8" spans="1:68" ht="14.25" customHeight="1" thickBot="1" x14ac:dyDescent="0.35">
      <c r="B8" s="10" t="s">
        <v>10</v>
      </c>
      <c r="C8" s="11">
        <v>134</v>
      </c>
      <c r="D8" s="11">
        <v>5</v>
      </c>
      <c r="E8" s="11">
        <v>13</v>
      </c>
      <c r="F8" s="11">
        <v>7</v>
      </c>
      <c r="G8" s="326">
        <v>159</v>
      </c>
      <c r="I8" s="12"/>
    </row>
    <row r="9" spans="1:68" ht="13.5" customHeight="1" x14ac:dyDescent="0.3">
      <c r="B9" s="13" t="s">
        <v>11</v>
      </c>
      <c r="C9" s="14"/>
      <c r="D9" s="14"/>
      <c r="E9" s="14"/>
      <c r="F9" s="14"/>
      <c r="G9" s="14"/>
    </row>
    <row r="10" spans="1:68" ht="16.5" customHeight="1" x14ac:dyDescent="0.3">
      <c r="B10" s="15" t="s">
        <v>12</v>
      </c>
      <c r="C10" s="16">
        <v>0.21641791044776101</v>
      </c>
      <c r="D10" s="17">
        <v>0.2</v>
      </c>
      <c r="E10" s="17">
        <v>7.69230769230769E-2</v>
      </c>
      <c r="F10" s="17">
        <v>0</v>
      </c>
      <c r="G10" s="17">
        <v>0.19496855345912001</v>
      </c>
      <c r="H10" s="7"/>
    </row>
    <row r="11" spans="1:68" s="307" customFormat="1" ht="24" customHeight="1" x14ac:dyDescent="0.3">
      <c r="B11" s="15" t="s">
        <v>13</v>
      </c>
      <c r="C11" s="313">
        <v>0.22</v>
      </c>
      <c r="D11" s="17">
        <v>0.08</v>
      </c>
      <c r="E11" s="17">
        <v>0.13</v>
      </c>
      <c r="F11" s="17">
        <v>0.2</v>
      </c>
      <c r="G11" s="17">
        <v>0.2</v>
      </c>
    </row>
    <row r="12" spans="1:68" ht="13.5" hidden="1" customHeight="1" x14ac:dyDescent="0.3">
      <c r="B12" s="15"/>
      <c r="C12" s="17"/>
      <c r="D12" s="17"/>
      <c r="E12" s="17"/>
      <c r="F12" s="17"/>
      <c r="G12" s="17"/>
    </row>
    <row r="13" spans="1:68" ht="13.5" customHeight="1" x14ac:dyDescent="0.3">
      <c r="B13" s="15" t="s">
        <v>14</v>
      </c>
      <c r="C13" s="17">
        <v>0.77</v>
      </c>
      <c r="D13" s="17">
        <v>1</v>
      </c>
      <c r="E13" s="17">
        <v>0.38</v>
      </c>
      <c r="F13" s="17">
        <v>1</v>
      </c>
      <c r="G13" s="17">
        <v>0.75</v>
      </c>
    </row>
    <row r="14" spans="1:68" ht="14.25" customHeight="1" thickBot="1" x14ac:dyDescent="0.35">
      <c r="B14" s="18" t="s">
        <v>15</v>
      </c>
      <c r="C14" s="16">
        <v>0.39393939393939398</v>
      </c>
      <c r="D14" s="17">
        <v>0.2</v>
      </c>
      <c r="E14" s="17">
        <v>0.15384615384615399</v>
      </c>
      <c r="F14" s="17">
        <v>0.57142857142857095</v>
      </c>
      <c r="G14" s="140">
        <v>0.37579617834394902</v>
      </c>
      <c r="H14" s="7"/>
    </row>
    <row r="15" spans="1:68" s="22" customFormat="1" ht="6.75" customHeight="1" thickTop="1" thickBot="1" x14ac:dyDescent="0.35">
      <c r="A15" s="19"/>
      <c r="B15" s="20"/>
      <c r="C15" s="21"/>
      <c r="D15" s="21"/>
      <c r="E15" s="21"/>
      <c r="F15" s="21"/>
      <c r="G15" s="21"/>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19"/>
      <c r="BP15" s="19"/>
    </row>
    <row r="16" spans="1:68" ht="13.5" customHeight="1" x14ac:dyDescent="0.3">
      <c r="B16" s="23" t="s">
        <v>16</v>
      </c>
      <c r="C16" s="24"/>
      <c r="D16" s="24"/>
      <c r="E16" s="24"/>
      <c r="F16" s="24"/>
      <c r="G16" s="325"/>
      <c r="H16" s="25"/>
    </row>
    <row r="17" spans="1:68" ht="13.5" customHeight="1" x14ac:dyDescent="0.3">
      <c r="B17" s="26" t="s">
        <v>17</v>
      </c>
      <c r="C17" s="27">
        <v>4633</v>
      </c>
      <c r="D17" s="27">
        <v>173</v>
      </c>
      <c r="E17" s="28">
        <v>443</v>
      </c>
      <c r="F17" s="29">
        <v>242</v>
      </c>
      <c r="G17" s="27">
        <f>C17+D17+E17+F17</f>
        <v>5491</v>
      </c>
      <c r="H17" s="25"/>
    </row>
    <row r="18" spans="1:68" ht="13.5" customHeight="1" x14ac:dyDescent="0.3">
      <c r="B18" s="30" t="s">
        <v>18</v>
      </c>
      <c r="C18" s="31">
        <v>424</v>
      </c>
      <c r="D18" s="32">
        <v>34</v>
      </c>
      <c r="E18" s="32">
        <v>45</v>
      </c>
      <c r="F18" s="32">
        <v>30</v>
      </c>
      <c r="G18" s="32">
        <f>C18+D18+E18+F18</f>
        <v>533</v>
      </c>
      <c r="H18" s="25"/>
    </row>
    <row r="19" spans="1:68" ht="13.5" customHeight="1" x14ac:dyDescent="0.3">
      <c r="B19" s="30" t="s">
        <v>19</v>
      </c>
      <c r="C19" s="33">
        <f>C18/C17</f>
        <v>9.1517375350744654E-2</v>
      </c>
      <c r="D19" s="34">
        <f>D18/D17</f>
        <v>0.19653179190751446</v>
      </c>
      <c r="E19" s="34">
        <f>E18/E17</f>
        <v>0.10158013544018059</v>
      </c>
      <c r="F19" s="34">
        <f>F18/F17</f>
        <v>0.12396694214876033</v>
      </c>
      <c r="G19" s="34">
        <f>G18/G17</f>
        <v>9.7067929338918224E-2</v>
      </c>
      <c r="H19" s="25"/>
    </row>
    <row r="20" spans="1:68" ht="13.5" customHeight="1" x14ac:dyDescent="0.3">
      <c r="B20" s="35" t="s">
        <v>20</v>
      </c>
      <c r="C20" s="31">
        <v>4103.26</v>
      </c>
      <c r="D20" s="36">
        <v>157.07</v>
      </c>
      <c r="E20" s="37">
        <v>378.51</v>
      </c>
      <c r="F20" s="38">
        <v>222.94</v>
      </c>
      <c r="G20" s="31">
        <f>C20+D20+E20+F20</f>
        <v>4861.78</v>
      </c>
      <c r="H20" s="25"/>
    </row>
    <row r="21" spans="1:68" ht="13.5" customHeight="1" x14ac:dyDescent="0.3">
      <c r="B21" s="39" t="s">
        <v>21</v>
      </c>
      <c r="C21" s="40">
        <v>746.95</v>
      </c>
      <c r="D21" s="40">
        <v>22.14</v>
      </c>
      <c r="E21" s="40">
        <v>54.65</v>
      </c>
      <c r="F21" s="40">
        <v>38.35</v>
      </c>
      <c r="G21" s="40">
        <f>C21+D21+E21+F21</f>
        <v>862.09</v>
      </c>
      <c r="H21" s="63"/>
    </row>
    <row r="22" spans="1:68" ht="13.5" customHeight="1" x14ac:dyDescent="0.3">
      <c r="B22" s="41" t="s">
        <v>22</v>
      </c>
      <c r="C22" s="42">
        <f>C21/C20</f>
        <v>0.1820381842729927</v>
      </c>
      <c r="D22" s="42">
        <f>D21/D20</f>
        <v>0.14095626153944102</v>
      </c>
      <c r="E22" s="42">
        <f>E21/E20</f>
        <v>0.14438191857546695</v>
      </c>
      <c r="F22" s="42">
        <f>F21/F20</f>
        <v>0.1720193774109626</v>
      </c>
      <c r="G22" s="42">
        <f>G21/G20</f>
        <v>0.17731982936290824</v>
      </c>
      <c r="H22" s="25"/>
    </row>
    <row r="23" spans="1:68" ht="13.5" customHeight="1" x14ac:dyDescent="0.3">
      <c r="B23" s="43" t="s">
        <v>23</v>
      </c>
      <c r="C23" s="44">
        <v>125.28</v>
      </c>
      <c r="D23" s="44">
        <v>2</v>
      </c>
      <c r="E23" s="44">
        <v>4.5999999999999996</v>
      </c>
      <c r="F23" s="44">
        <v>7.1</v>
      </c>
      <c r="G23" s="44">
        <f>C23+D23+E23+F23</f>
        <v>138.97999999999999</v>
      </c>
      <c r="H23" s="45"/>
    </row>
    <row r="24" spans="1:68" ht="15.75" customHeight="1" x14ac:dyDescent="0.3">
      <c r="B24" s="43" t="s">
        <v>24</v>
      </c>
      <c r="C24" s="46">
        <v>1808</v>
      </c>
      <c r="D24" s="46">
        <v>49</v>
      </c>
      <c r="E24" s="46">
        <v>180</v>
      </c>
      <c r="F24" s="46">
        <v>100</v>
      </c>
      <c r="G24" s="46">
        <v>2137</v>
      </c>
      <c r="H24" s="47"/>
      <c r="I24" s="48"/>
      <c r="J24" s="48"/>
      <c r="K24" s="48"/>
    </row>
    <row r="25" spans="1:68" ht="13.5" customHeight="1" x14ac:dyDescent="0.3">
      <c r="B25" s="49" t="s">
        <v>25</v>
      </c>
      <c r="C25" s="33">
        <f>C24/(C17-C18+C24)</f>
        <v>0.30048196775801894</v>
      </c>
      <c r="D25" s="33">
        <f t="shared" ref="D25:G25" si="0">D24/(D17-D18+D24)</f>
        <v>0.26063829787234044</v>
      </c>
      <c r="E25" s="33">
        <f t="shared" si="0"/>
        <v>0.31141868512110726</v>
      </c>
      <c r="F25" s="33">
        <f t="shared" si="0"/>
        <v>0.32051282051282054</v>
      </c>
      <c r="G25" s="33">
        <f t="shared" si="0"/>
        <v>0.30119802677942215</v>
      </c>
      <c r="H25" s="25"/>
    </row>
    <row r="26" spans="1:68" ht="14.25" customHeight="1" x14ac:dyDescent="0.3">
      <c r="B26" s="50" t="s">
        <v>26</v>
      </c>
      <c r="C26" s="51">
        <v>6573</v>
      </c>
      <c r="D26" s="51">
        <v>224</v>
      </c>
      <c r="E26" s="51">
        <v>628</v>
      </c>
      <c r="F26" s="51">
        <v>350</v>
      </c>
      <c r="G26" s="51">
        <v>7775</v>
      </c>
      <c r="H26" s="25"/>
    </row>
    <row r="27" spans="1:68" s="22" customFormat="1" ht="9" customHeight="1" x14ac:dyDescent="0.3">
      <c r="A27" s="19"/>
      <c r="B27" s="20"/>
      <c r="C27" s="52"/>
      <c r="D27" s="52"/>
      <c r="E27" s="52"/>
      <c r="F27" s="52"/>
      <c r="G27" s="52"/>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4.25" customHeight="1" x14ac:dyDescent="0.3">
      <c r="B28" s="23" t="s">
        <v>27</v>
      </c>
      <c r="C28" s="53"/>
      <c r="D28" s="53"/>
      <c r="E28" s="53"/>
      <c r="F28" s="53"/>
      <c r="G28" s="321"/>
    </row>
    <row r="29" spans="1:68" ht="13.5" customHeight="1" x14ac:dyDescent="0.3">
      <c r="B29" s="54" t="s">
        <v>28</v>
      </c>
      <c r="C29" s="33">
        <v>0.11700000000000001</v>
      </c>
      <c r="D29" s="34">
        <v>6.8000000000000005E-2</v>
      </c>
      <c r="E29" s="34">
        <v>0.10299999999999999</v>
      </c>
      <c r="F29" s="34">
        <v>0.09</v>
      </c>
      <c r="G29" s="324">
        <v>0.113347922549415</v>
      </c>
      <c r="H29" s="25"/>
    </row>
    <row r="30" spans="1:68" ht="14.25" customHeight="1" x14ac:dyDescent="0.3">
      <c r="B30" s="18" t="s">
        <v>29</v>
      </c>
      <c r="C30" s="55">
        <v>1.877</v>
      </c>
      <c r="D30" s="55">
        <v>1.944</v>
      </c>
      <c r="E30" s="55">
        <v>2.0830000000000002</v>
      </c>
      <c r="F30" s="55">
        <v>2.2959999999999998</v>
      </c>
      <c r="G30" s="55">
        <v>1.919</v>
      </c>
      <c r="H30" s="25"/>
    </row>
    <row r="31" spans="1:68" s="22" customFormat="1" ht="6.75" customHeight="1" x14ac:dyDescent="0.3">
      <c r="A31" s="19"/>
      <c r="B31" s="20"/>
      <c r="C31" s="56"/>
      <c r="D31" s="56"/>
      <c r="E31" s="56"/>
      <c r="F31" s="56"/>
      <c r="G31" s="56"/>
      <c r="H31" s="25"/>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row>
    <row r="32" spans="1:68" s="25" customFormat="1" ht="16.5" customHeight="1" x14ac:dyDescent="0.3">
      <c r="B32" s="23" t="s">
        <v>30</v>
      </c>
      <c r="C32" s="53"/>
      <c r="D32" s="53"/>
      <c r="E32" s="53"/>
      <c r="F32" s="53"/>
      <c r="G32" s="321"/>
    </row>
    <row r="33" spans="1:69" ht="13.5" customHeight="1" x14ac:dyDescent="0.3">
      <c r="B33" s="15" t="s">
        <v>31</v>
      </c>
      <c r="C33" s="42">
        <v>4.1000000000000002E-2</v>
      </c>
      <c r="D33" s="314">
        <v>6.0000000000000001E-3</v>
      </c>
      <c r="E33" s="42">
        <v>0.03</v>
      </c>
      <c r="F33" s="42">
        <v>0.15</v>
      </c>
      <c r="G33" s="42">
        <v>4.3287885799722203E-2</v>
      </c>
      <c r="H33" s="25"/>
    </row>
    <row r="34" spans="1:69" ht="25.5" customHeight="1" x14ac:dyDescent="0.3">
      <c r="B34" s="15" t="s">
        <v>32</v>
      </c>
      <c r="C34" s="42">
        <v>4.1000000000000002E-2</v>
      </c>
      <c r="D34" s="314">
        <v>-0.01</v>
      </c>
      <c r="E34" s="42">
        <v>0.03</v>
      </c>
      <c r="F34" s="42">
        <v>5.3999999999999999E-2</v>
      </c>
      <c r="G34" s="42">
        <v>3.9E-2</v>
      </c>
      <c r="H34" s="25"/>
    </row>
    <row r="35" spans="1:69" ht="13.5" customHeight="1" x14ac:dyDescent="0.3">
      <c r="B35" s="15" t="s">
        <v>33</v>
      </c>
      <c r="C35" s="42">
        <v>5.2999999999999999E-2</v>
      </c>
      <c r="D35" s="314">
        <v>-1.6E-2</v>
      </c>
      <c r="E35" s="42">
        <v>3.3000000000000002E-2</v>
      </c>
      <c r="F35" s="42">
        <v>5.6000000000000001E-2</v>
      </c>
      <c r="G35" s="42">
        <v>0.05</v>
      </c>
    </row>
    <row r="36" spans="1:69" s="19" customFormat="1" ht="19.5" customHeight="1" x14ac:dyDescent="0.3">
      <c r="B36" s="23" t="s">
        <v>34</v>
      </c>
      <c r="C36" s="53"/>
      <c r="D36" s="53"/>
      <c r="E36" s="53"/>
      <c r="F36" s="53"/>
      <c r="G36" s="321"/>
      <c r="I36" s="3"/>
      <c r="J36" s="3"/>
      <c r="K36" s="3"/>
    </row>
    <row r="37" spans="1:69" ht="14.25" customHeight="1" x14ac:dyDescent="0.3">
      <c r="B37" s="57" t="s">
        <v>35</v>
      </c>
      <c r="C37" s="33">
        <v>3.2099999999999997E-2</v>
      </c>
      <c r="D37" s="82">
        <v>3.7400000000000003E-2</v>
      </c>
      <c r="E37" s="34">
        <v>3.3700000000000001E-2</v>
      </c>
      <c r="F37" s="34">
        <v>2.8000000000000001E-2</v>
      </c>
      <c r="G37" s="311">
        <v>3.2206117082380803E-2</v>
      </c>
    </row>
    <row r="38" spans="1:69" ht="13.5" customHeight="1" x14ac:dyDescent="0.3">
      <c r="B38" s="58" t="s">
        <v>36</v>
      </c>
      <c r="C38" s="59">
        <v>0.20899999999999999</v>
      </c>
      <c r="D38" s="60">
        <v>0.18</v>
      </c>
      <c r="E38" s="60">
        <v>0.17199999999999999</v>
      </c>
      <c r="F38" s="60">
        <v>0.23799999999999999</v>
      </c>
      <c r="G38" s="322">
        <v>0.20641376008007201</v>
      </c>
      <c r="H38" s="25"/>
      <c r="BQ38" s="25"/>
    </row>
    <row r="39" spans="1:69" s="306" customFormat="1" ht="16.5" customHeight="1" thickBot="1" x14ac:dyDescent="0.35">
      <c r="B39" s="18" t="s">
        <v>37</v>
      </c>
      <c r="C39" s="315">
        <v>4.3999999999999997E-2</v>
      </c>
      <c r="D39" s="315">
        <v>2.4E-2</v>
      </c>
      <c r="E39" s="315">
        <v>4.2000000000000003E-2</v>
      </c>
      <c r="F39" s="315">
        <v>5.2999999999999999E-2</v>
      </c>
      <c r="G39" s="323">
        <v>4.2999999999999997E-2</v>
      </c>
    </row>
    <row r="40" spans="1:69" s="25" customFormat="1" ht="14.25" customHeight="1" thickBot="1" x14ac:dyDescent="0.35">
      <c r="A40" s="19"/>
      <c r="B40" s="20"/>
      <c r="C40" s="56"/>
      <c r="D40" s="56"/>
      <c r="E40" s="56"/>
      <c r="F40" s="56"/>
      <c r="G40" s="56"/>
      <c r="H40" s="3"/>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row>
    <row r="41" spans="1:69" s="25" customFormat="1" ht="21.75" customHeight="1" x14ac:dyDescent="0.3">
      <c r="B41" s="23" t="s">
        <v>38</v>
      </c>
      <c r="C41" s="61"/>
      <c r="D41" s="61"/>
      <c r="E41" s="61"/>
      <c r="F41" s="61"/>
      <c r="G41" s="320"/>
    </row>
    <row r="42" spans="1:69" ht="18" customHeight="1" x14ac:dyDescent="0.3">
      <c r="B42" s="58" t="s">
        <v>39</v>
      </c>
      <c r="C42" s="62">
        <v>58620100</v>
      </c>
      <c r="D42" s="62">
        <v>1927900</v>
      </c>
      <c r="E42" s="62">
        <v>5546900</v>
      </c>
      <c r="F42" s="62">
        <v>3186600</v>
      </c>
      <c r="G42" s="62">
        <v>69281500</v>
      </c>
      <c r="H42" s="25"/>
      <c r="I42" s="7"/>
      <c r="BQ42" s="25"/>
    </row>
    <row r="43" spans="1:69" ht="29.25" customHeight="1" x14ac:dyDescent="0.3">
      <c r="B43" s="15" t="s">
        <v>40</v>
      </c>
      <c r="C43" s="317">
        <f t="shared" ref="C43:F43" si="1">(C20+C23+C24)/(C42/100000)</f>
        <v>10.297730641878809</v>
      </c>
      <c r="D43" s="318">
        <f t="shared" si="1"/>
        <v>10.792572228850045</v>
      </c>
      <c r="E43" s="318">
        <f t="shared" si="1"/>
        <v>10.151796498945357</v>
      </c>
      <c r="F43" s="317">
        <f t="shared" si="1"/>
        <v>10.357120441850247</v>
      </c>
      <c r="G43" s="318">
        <f>(G20+G23+G24)/(G42/100000)</f>
        <v>10.302548299329546</v>
      </c>
      <c r="H43" s="63"/>
      <c r="BQ43" s="25"/>
    </row>
    <row r="44" spans="1:69" ht="17.25" customHeight="1" thickBot="1" x14ac:dyDescent="0.35">
      <c r="B44" s="18" t="s">
        <v>41</v>
      </c>
      <c r="C44" s="55">
        <f>C21/(C42/1000000)</f>
        <v>12.742216407000329</v>
      </c>
      <c r="D44" s="316">
        <f t="shared" ref="D44:G44" si="2">D21/(D42/1000000)</f>
        <v>11.483998132683231</v>
      </c>
      <c r="E44" s="316">
        <f t="shared" si="2"/>
        <v>9.8523499612396108</v>
      </c>
      <c r="F44" s="55">
        <f t="shared" si="2"/>
        <v>12.034770601895438</v>
      </c>
      <c r="G44" s="316">
        <f t="shared" si="2"/>
        <v>12.443292942560426</v>
      </c>
      <c r="H44" s="63"/>
      <c r="BQ44" s="25"/>
    </row>
    <row r="45" spans="1:69" s="22" customFormat="1" ht="6.75" customHeight="1" thickTop="1" thickBot="1" x14ac:dyDescent="0.35">
      <c r="A45" s="19"/>
      <c r="B45" s="20"/>
      <c r="C45" s="319"/>
      <c r="D45" s="56"/>
      <c r="E45" s="56"/>
      <c r="F45" s="56"/>
      <c r="G45" s="56"/>
      <c r="H45" s="25"/>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25"/>
    </row>
    <row r="46" spans="1:69" ht="14.25" customHeight="1" x14ac:dyDescent="0.3">
      <c r="B46" s="64" t="s">
        <v>42</v>
      </c>
      <c r="C46" s="65"/>
      <c r="D46" s="65"/>
      <c r="E46" s="65"/>
      <c r="F46" s="65"/>
      <c r="G46" s="327"/>
      <c r="H46" s="25"/>
      <c r="BQ46" s="25"/>
    </row>
    <row r="47" spans="1:69" ht="13.5" customHeight="1" x14ac:dyDescent="0.3">
      <c r="B47" s="43" t="s">
        <v>43</v>
      </c>
      <c r="C47" s="66">
        <v>209825620</v>
      </c>
      <c r="D47" s="66">
        <v>8248503</v>
      </c>
      <c r="E47" s="66">
        <v>14231118</v>
      </c>
      <c r="F47" s="67">
        <v>9181409</v>
      </c>
      <c r="G47" s="67">
        <v>241486650</v>
      </c>
      <c r="BQ47" s="25"/>
    </row>
    <row r="48" spans="1:69" ht="27.75" customHeight="1" x14ac:dyDescent="0.3">
      <c r="B48" s="15" t="s">
        <v>44</v>
      </c>
      <c r="C48" s="66">
        <v>74672668</v>
      </c>
      <c r="D48" s="66">
        <v>2094494</v>
      </c>
      <c r="E48" s="66">
        <v>5648257</v>
      </c>
      <c r="F48" s="67">
        <v>3356742</v>
      </c>
      <c r="G48" s="67">
        <v>85772161</v>
      </c>
      <c r="BQ48" s="25"/>
    </row>
    <row r="49" spans="2:69" ht="14.25" customHeight="1" x14ac:dyDescent="0.3">
      <c r="B49" s="15" t="s">
        <v>45</v>
      </c>
      <c r="C49" s="66">
        <v>30132435</v>
      </c>
      <c r="D49" s="66">
        <v>2458446</v>
      </c>
      <c r="E49" s="66">
        <v>1565325</v>
      </c>
      <c r="F49" s="67">
        <v>994289</v>
      </c>
      <c r="G49" s="328">
        <v>35150495</v>
      </c>
      <c r="BQ49" s="25"/>
    </row>
    <row r="50" spans="2:69" s="19" customFormat="1" ht="18" customHeight="1" x14ac:dyDescent="0.3">
      <c r="B50" s="68" t="s">
        <v>46</v>
      </c>
      <c r="C50" s="69">
        <f>SUM(C47:C49)</f>
        <v>314630723</v>
      </c>
      <c r="D50" s="69">
        <f>SUM(D47:D49)</f>
        <v>12801443</v>
      </c>
      <c r="E50" s="69">
        <f>SUM(E47:E49)</f>
        <v>21444700</v>
      </c>
      <c r="F50" s="69">
        <f>SUM(F47:F49)</f>
        <v>13532440</v>
      </c>
      <c r="G50" s="69">
        <f>SUM(G47:G49)</f>
        <v>362409306</v>
      </c>
      <c r="BQ50" s="25"/>
    </row>
    <row r="51" spans="2:69" ht="14.25" customHeight="1" x14ac:dyDescent="0.35">
      <c r="B51" s="15" t="s">
        <v>47</v>
      </c>
      <c r="C51" s="402">
        <f>C50/C42</f>
        <v>5.3672839691505132</v>
      </c>
      <c r="D51" s="402">
        <f>D50/D42</f>
        <v>6.6400969967321952</v>
      </c>
      <c r="E51" s="402">
        <f>E50/E42</f>
        <v>3.8660693360255278</v>
      </c>
      <c r="F51" s="402">
        <f>F50/F42</f>
        <v>4.2466704324358249</v>
      </c>
      <c r="G51" s="70">
        <f>G50/G42</f>
        <v>5.2309679495969341</v>
      </c>
      <c r="H51" s="305"/>
      <c r="BQ51" s="25"/>
    </row>
    <row r="52" spans="2:69" s="71" customFormat="1" ht="13.5" customHeight="1" thickBot="1" x14ac:dyDescent="0.35">
      <c r="B52" s="18" t="s">
        <v>48</v>
      </c>
      <c r="C52" s="72">
        <f>C48/C20</f>
        <v>18198.37592548364</v>
      </c>
      <c r="D52" s="72">
        <f>D48/D20</f>
        <v>13334.78067103839</v>
      </c>
      <c r="E52" s="72">
        <f>E48/E20</f>
        <v>14922.345512668093</v>
      </c>
      <c r="F52" s="72">
        <f>F48/F20</f>
        <v>15056.705840136359</v>
      </c>
      <c r="G52" s="72">
        <f>G48/G20</f>
        <v>17642.131277021996</v>
      </c>
      <c r="H52" s="25"/>
    </row>
    <row r="53" spans="2:69" s="71" customFormat="1" ht="13.5" customHeight="1" x14ac:dyDescent="0.3">
      <c r="I53" s="73"/>
    </row>
    <row r="54" spans="2:69" s="71" customFormat="1" ht="13.5" customHeight="1" x14ac:dyDescent="0.3">
      <c r="B54" s="2" t="s">
        <v>49</v>
      </c>
      <c r="C54" s="2"/>
      <c r="D54" s="2"/>
      <c r="E54" s="2"/>
      <c r="F54" s="1"/>
      <c r="G54" s="1"/>
    </row>
    <row r="55" spans="2:69" s="71" customFormat="1" ht="14.25" customHeight="1" x14ac:dyDescent="0.3">
      <c r="B55" s="1"/>
      <c r="C55" s="1"/>
      <c r="D55" s="1"/>
      <c r="E55" s="1"/>
      <c r="F55" s="1"/>
      <c r="G55" s="1"/>
    </row>
    <row r="56" spans="2:69" s="71" customFormat="1" ht="18.75" customHeight="1" x14ac:dyDescent="0.3">
      <c r="B56" s="74" t="s">
        <v>1</v>
      </c>
    </row>
    <row r="57" spans="2:69" s="71" customFormat="1" ht="14.25" customHeight="1" x14ac:dyDescent="0.3">
      <c r="B57" s="75"/>
      <c r="C57" s="76"/>
      <c r="D57" s="76"/>
      <c r="E57" s="76"/>
      <c r="F57" s="76"/>
      <c r="G57" s="76"/>
    </row>
    <row r="58" spans="2:69" ht="13.5" customHeight="1" x14ac:dyDescent="0.3">
      <c r="B58" s="8" t="s">
        <v>4</v>
      </c>
      <c r="C58" s="8"/>
      <c r="D58" s="8"/>
      <c r="E58" s="8"/>
      <c r="F58" s="8"/>
      <c r="G58" s="9"/>
    </row>
    <row r="59" spans="2:69" ht="12.75" customHeight="1" x14ac:dyDescent="0.3">
      <c r="B59" s="396" t="s">
        <v>50</v>
      </c>
      <c r="C59" s="397"/>
      <c r="D59" s="397"/>
      <c r="E59" s="397"/>
      <c r="F59" s="398"/>
      <c r="G59" s="399"/>
    </row>
    <row r="60" spans="2:69" ht="12.75" customHeight="1" x14ac:dyDescent="0.3">
      <c r="B60" s="396"/>
      <c r="C60" s="397"/>
      <c r="D60" s="397"/>
      <c r="E60" s="397"/>
      <c r="F60" s="397"/>
      <c r="G60" s="399"/>
    </row>
    <row r="61" spans="2:69" ht="16.5" customHeight="1" x14ac:dyDescent="0.3">
      <c r="B61" s="77" t="s">
        <v>51</v>
      </c>
      <c r="C61" s="78">
        <v>274.92245000000003</v>
      </c>
      <c r="D61" s="79">
        <v>11.6</v>
      </c>
      <c r="E61" s="79">
        <v>20.45</v>
      </c>
      <c r="F61" s="79">
        <v>10.55</v>
      </c>
      <c r="G61" s="79">
        <f>C61+D61+E61+F61</f>
        <v>317.52245000000005</v>
      </c>
      <c r="H61" s="63"/>
      <c r="I61" s="25"/>
    </row>
    <row r="62" spans="2:69" ht="12.75" customHeight="1" x14ac:dyDescent="0.3">
      <c r="B62" s="80" t="s">
        <v>52</v>
      </c>
      <c r="C62" s="59">
        <f t="shared" ref="C62:F62" si="3">C61/(C21+C61)</f>
        <v>0.26903793129954723</v>
      </c>
      <c r="D62" s="403">
        <f t="shared" si="3"/>
        <v>0.3438055720213396</v>
      </c>
      <c r="E62" s="403">
        <f t="shared" si="3"/>
        <v>0.27230359520639147</v>
      </c>
      <c r="F62" s="403">
        <f t="shared" si="3"/>
        <v>0.21574642126789365</v>
      </c>
      <c r="G62" s="329">
        <f>G61/(G21+G61)</f>
        <v>0.26917522784707809</v>
      </c>
      <c r="H62" s="25"/>
      <c r="I62" s="25"/>
    </row>
    <row r="63" spans="2:69" ht="23.5" customHeight="1" x14ac:dyDescent="0.3">
      <c r="B63" s="11" t="s">
        <v>53</v>
      </c>
      <c r="C63" s="83">
        <v>1926.48086245833</v>
      </c>
      <c r="D63" s="84" t="s">
        <v>54</v>
      </c>
      <c r="E63" s="84" t="s">
        <v>54</v>
      </c>
      <c r="F63" s="84" t="s">
        <v>54</v>
      </c>
      <c r="G63" s="330" t="s">
        <v>54</v>
      </c>
      <c r="I63" s="25"/>
    </row>
    <row r="64" spans="2:69" ht="13.5" customHeight="1" thickBot="1" x14ac:dyDescent="0.35">
      <c r="B64" s="85" t="s">
        <v>55</v>
      </c>
      <c r="C64" s="51">
        <v>2193.6</v>
      </c>
      <c r="D64" s="51">
        <v>11.6</v>
      </c>
      <c r="E64" s="51">
        <v>20.399999999999999</v>
      </c>
      <c r="F64" s="51">
        <v>10.6</v>
      </c>
      <c r="G64" s="51">
        <f>SUM(C64:F64)</f>
        <v>2236.1999999999998</v>
      </c>
      <c r="H64" s="7"/>
      <c r="I64" s="25"/>
    </row>
    <row r="65" spans="2:14" ht="13.5" customHeight="1" x14ac:dyDescent="0.3">
      <c r="B65" s="86" t="s">
        <v>56</v>
      </c>
      <c r="C65" s="87"/>
      <c r="D65" s="88"/>
      <c r="E65" s="88"/>
      <c r="F65" s="88"/>
      <c r="G65" s="88"/>
    </row>
    <row r="66" spans="2:14" ht="23.25" customHeight="1" x14ac:dyDescent="0.3">
      <c r="B66" s="11" t="s">
        <v>57</v>
      </c>
      <c r="C66" s="89">
        <v>1208.5</v>
      </c>
      <c r="D66" s="90">
        <v>15.8</v>
      </c>
      <c r="E66" s="90">
        <v>118.5</v>
      </c>
      <c r="F66" s="90">
        <v>62.6</v>
      </c>
      <c r="G66" s="90">
        <f>C66+D66+E66+F66</f>
        <v>1405.3999999999999</v>
      </c>
      <c r="H66" s="7"/>
    </row>
    <row r="67" spans="2:14" ht="13.5" customHeight="1" x14ac:dyDescent="0.3">
      <c r="B67" s="91" t="s">
        <v>58</v>
      </c>
      <c r="C67" s="92"/>
      <c r="D67" s="93"/>
      <c r="E67" s="93"/>
      <c r="F67" s="93"/>
      <c r="G67" s="93"/>
      <c r="H67" s="25"/>
    </row>
    <row r="68" spans="2:14" ht="25.5" customHeight="1" x14ac:dyDescent="0.3">
      <c r="B68" s="94" t="s">
        <v>59</v>
      </c>
      <c r="C68" s="89">
        <f>C50/C74</f>
        <v>2633.113423717466</v>
      </c>
      <c r="D68" s="90">
        <f>D50/D74</f>
        <v>107.13401121432756</v>
      </c>
      <c r="E68" s="90">
        <f>E50/E74</f>
        <v>179.4685747761319</v>
      </c>
      <c r="F68" s="90">
        <f>F50/F74</f>
        <v>113.25165285797975</v>
      </c>
      <c r="G68" s="90">
        <f>G50/G74</f>
        <v>3032.9676625659049</v>
      </c>
      <c r="H68" s="25"/>
    </row>
    <row r="69" spans="2:14" ht="27" customHeight="1" x14ac:dyDescent="0.3">
      <c r="B69" s="91" t="s">
        <v>60</v>
      </c>
      <c r="C69" s="92"/>
      <c r="D69" s="93"/>
      <c r="E69" s="93"/>
      <c r="F69" s="93"/>
      <c r="G69" s="93"/>
      <c r="H69" s="25"/>
    </row>
    <row r="70" spans="2:14" ht="13.5" customHeight="1" x14ac:dyDescent="0.3">
      <c r="B70" s="95" t="s">
        <v>61</v>
      </c>
      <c r="C70" s="96">
        <v>2014</v>
      </c>
      <c r="D70" s="96">
        <v>61</v>
      </c>
      <c r="E70" s="96">
        <v>149</v>
      </c>
      <c r="F70" s="96">
        <v>88</v>
      </c>
      <c r="G70" s="96">
        <v>2313</v>
      </c>
      <c r="H70" s="25"/>
    </row>
    <row r="71" spans="2:14" ht="16.5" customHeight="1" x14ac:dyDescent="0.3">
      <c r="B71" s="97" t="s">
        <v>62</v>
      </c>
      <c r="C71" s="98">
        <f>(C70/(C70+C20))</f>
        <v>0.32923236874025297</v>
      </c>
      <c r="D71" s="98">
        <f t="shared" ref="D71:G71" si="4">(D70/(D70+D20))</f>
        <v>0.27972669326363098</v>
      </c>
      <c r="E71" s="98">
        <f t="shared" si="4"/>
        <v>0.28245910030141608</v>
      </c>
      <c r="F71" s="98">
        <f t="shared" si="4"/>
        <v>0.28301279989708628</v>
      </c>
      <c r="G71" s="98">
        <f t="shared" si="4"/>
        <v>0.32237922277756254</v>
      </c>
      <c r="H71" s="25"/>
      <c r="I71" s="45"/>
      <c r="N71" s="100"/>
    </row>
    <row r="72" spans="2:14" ht="22.5" customHeight="1" x14ac:dyDescent="0.3">
      <c r="B72" s="101" t="s">
        <v>63</v>
      </c>
      <c r="C72" s="96">
        <v>3503</v>
      </c>
      <c r="D72" s="96">
        <v>130</v>
      </c>
      <c r="E72" s="96">
        <v>275</v>
      </c>
      <c r="F72" s="96">
        <v>148</v>
      </c>
      <c r="G72" s="96">
        <v>4055</v>
      </c>
      <c r="H72" s="25"/>
      <c r="I72" s="45"/>
      <c r="N72" s="100"/>
    </row>
    <row r="73" spans="2:14" ht="19.5" customHeight="1" thickBot="1" x14ac:dyDescent="0.35">
      <c r="B73" s="102" t="s">
        <v>64</v>
      </c>
      <c r="C73" s="98">
        <v>0.41</v>
      </c>
      <c r="D73" s="98">
        <v>0.42</v>
      </c>
      <c r="E73" s="98">
        <v>0.37</v>
      </c>
      <c r="F73" s="98">
        <v>0.34</v>
      </c>
      <c r="G73" s="99">
        <v>0.4</v>
      </c>
      <c r="H73" s="25"/>
      <c r="I73" s="45"/>
      <c r="N73" s="100"/>
    </row>
    <row r="74" spans="2:14" ht="13.5" hidden="1" customHeight="1" x14ac:dyDescent="0.3">
      <c r="B74" s="103" t="s">
        <v>65</v>
      </c>
      <c r="C74" s="104">
        <v>119490</v>
      </c>
      <c r="D74" s="104">
        <v>119490</v>
      </c>
      <c r="E74" s="104">
        <v>119490</v>
      </c>
      <c r="F74" s="104">
        <v>119490</v>
      </c>
      <c r="G74" s="104">
        <v>119490</v>
      </c>
      <c r="H74" s="25"/>
    </row>
    <row r="75" spans="2:14" ht="13.5" hidden="1" customHeight="1" x14ac:dyDescent="0.3">
      <c r="B75" s="103" t="s">
        <v>66</v>
      </c>
      <c r="C75" s="107">
        <f>(C77*0.98)*(15/60)</f>
        <v>858.33544999999992</v>
      </c>
      <c r="D75" s="105"/>
      <c r="E75" s="105"/>
      <c r="F75" s="105"/>
      <c r="G75" s="106"/>
      <c r="H75" s="25"/>
    </row>
    <row r="76" spans="2:14" ht="13.5" hidden="1" customHeight="1" x14ac:dyDescent="0.3">
      <c r="B76" s="103" t="s">
        <v>67</v>
      </c>
      <c r="C76" s="107">
        <f>(C78*0.4)*(3/60)</f>
        <v>53700.960000000014</v>
      </c>
      <c r="D76" s="105"/>
      <c r="E76" s="105"/>
      <c r="F76" s="105"/>
      <c r="G76" s="106"/>
      <c r="H76" s="25"/>
    </row>
    <row r="77" spans="2:14" ht="13.5" hidden="1" customHeight="1" x14ac:dyDescent="0.3">
      <c r="B77" s="103" t="s">
        <v>68</v>
      </c>
      <c r="C77" s="105">
        <f>SUM(C79:C81)</f>
        <v>3503.41</v>
      </c>
      <c r="D77" s="105"/>
      <c r="E77" s="105"/>
      <c r="F77" s="105"/>
      <c r="G77" s="106"/>
      <c r="H77" s="25"/>
    </row>
    <row r="78" spans="2:14" ht="13.5" hidden="1" customHeight="1" x14ac:dyDescent="0.3">
      <c r="B78" s="103" t="s">
        <v>69</v>
      </c>
      <c r="C78" s="105">
        <f>(C20-C21)*(20*40)</f>
        <v>2685048.0000000005</v>
      </c>
      <c r="D78" s="105"/>
      <c r="E78" s="105"/>
      <c r="F78" s="105"/>
      <c r="G78" s="106"/>
      <c r="H78" s="25"/>
    </row>
    <row r="79" spans="2:14" ht="13.5" hidden="1" customHeight="1" x14ac:dyDescent="0.3">
      <c r="B79" s="103" t="s">
        <v>70</v>
      </c>
      <c r="C79" s="108">
        <f>C82-C83</f>
        <v>0.41</v>
      </c>
      <c r="D79" s="105"/>
      <c r="E79" s="105"/>
      <c r="F79" s="105"/>
      <c r="G79" s="106"/>
      <c r="H79" s="25"/>
    </row>
    <row r="80" spans="2:14" ht="13.5" hidden="1" customHeight="1" x14ac:dyDescent="0.3">
      <c r="B80" s="103" t="s">
        <v>71</v>
      </c>
      <c r="C80" s="109">
        <f>C84/800</f>
        <v>0</v>
      </c>
      <c r="D80" s="109"/>
      <c r="E80" s="105"/>
      <c r="F80" s="105"/>
      <c r="G80" s="106"/>
      <c r="H80" s="25"/>
    </row>
    <row r="81" spans="2:8" ht="13.5" hidden="1" customHeight="1" x14ac:dyDescent="0.3">
      <c r="B81" s="110" t="s">
        <v>63</v>
      </c>
      <c r="C81" s="111">
        <v>3503</v>
      </c>
      <c r="D81" s="111">
        <v>130</v>
      </c>
      <c r="E81" s="111">
        <v>275</v>
      </c>
      <c r="F81" s="111">
        <v>148</v>
      </c>
      <c r="G81" s="111">
        <v>4055</v>
      </c>
      <c r="H81" s="25"/>
    </row>
    <row r="82" spans="2:8" ht="13.5" hidden="1" customHeight="1" x14ac:dyDescent="0.3">
      <c r="B82" s="97" t="s">
        <v>64</v>
      </c>
      <c r="C82" s="98">
        <v>0.41</v>
      </c>
      <c r="D82" s="98">
        <v>0.42</v>
      </c>
      <c r="E82" s="98">
        <v>0.37</v>
      </c>
      <c r="F82" s="98">
        <v>0.34</v>
      </c>
      <c r="G82" s="112">
        <v>0.4</v>
      </c>
      <c r="H82" s="25"/>
    </row>
    <row r="83" spans="2:8" ht="13.5" hidden="1" customHeight="1" x14ac:dyDescent="0.3">
      <c r="C83" s="100"/>
      <c r="D83" s="113"/>
    </row>
    <row r="84" spans="2:8" ht="13.5" hidden="1" customHeight="1" x14ac:dyDescent="0.3"/>
    <row r="85" spans="2:8" ht="14.25" hidden="1" customHeight="1" x14ac:dyDescent="0.3"/>
    <row r="86" spans="2:8" ht="13.5" customHeight="1" x14ac:dyDescent="0.3"/>
    <row r="87" spans="2:8" ht="14.25" customHeight="1" x14ac:dyDescent="0.3"/>
  </sheetData>
  <mergeCells count="9">
    <mergeCell ref="B2:B3"/>
    <mergeCell ref="E2:G3"/>
    <mergeCell ref="D5:E5"/>
    <mergeCell ref="F5:G5"/>
    <mergeCell ref="B59:B60"/>
    <mergeCell ref="C59:C60"/>
    <mergeCell ref="D59:D60"/>
    <mergeCell ref="E59:E60"/>
    <mergeCell ref="F59:G60"/>
  </mergeCells>
  <conditionalFormatting sqref="C10:F10">
    <cfRule type="aboveAverage" dxfId="228" priority="43"/>
  </conditionalFormatting>
  <conditionalFormatting sqref="C11:F11">
    <cfRule type="aboveAverage" dxfId="227" priority="37"/>
  </conditionalFormatting>
  <conditionalFormatting sqref="C14:F14">
    <cfRule type="aboveAverage" dxfId="226" priority="36"/>
  </conditionalFormatting>
  <conditionalFormatting sqref="C19:F19">
    <cfRule type="aboveAverage" dxfId="225" priority="35"/>
  </conditionalFormatting>
  <conditionalFormatting sqref="C22:F22">
    <cfRule type="aboveAverage" dxfId="224" priority="33" aboveAverage="0"/>
  </conditionalFormatting>
  <conditionalFormatting sqref="C29:F29">
    <cfRule type="aboveAverage" dxfId="223" priority="40"/>
  </conditionalFormatting>
  <conditionalFormatting sqref="C30:F30">
    <cfRule type="aboveAverage" dxfId="222" priority="30" aboveAverage="0"/>
  </conditionalFormatting>
  <conditionalFormatting sqref="C38:F38">
    <cfRule type="aboveAverage" dxfId="221" priority="29"/>
  </conditionalFormatting>
  <conditionalFormatting sqref="C39:F39">
    <cfRule type="aboveAverage" dxfId="220" priority="27" aboveAverage="0"/>
  </conditionalFormatting>
  <conditionalFormatting sqref="C41:F41">
    <cfRule type="aboveAverage" dxfId="219" priority="26"/>
  </conditionalFormatting>
  <conditionalFormatting sqref="C56:F56">
    <cfRule type="aboveAverage" dxfId="218" priority="25"/>
  </conditionalFormatting>
  <conditionalFormatting sqref="C57:F57">
    <cfRule type="aboveAverage" dxfId="217" priority="24"/>
  </conditionalFormatting>
  <conditionalFormatting sqref="C67:F67">
    <cfRule type="aboveAverage" dxfId="216" priority="23"/>
  </conditionalFormatting>
  <conditionalFormatting sqref="C73:F73">
    <cfRule type="aboveAverage" dxfId="200" priority="12" stopIfTrue="1"/>
  </conditionalFormatting>
  <conditionalFormatting sqref="C87:F87">
    <cfRule type="aboveAverage" dxfId="215" priority="38"/>
  </conditionalFormatting>
  <conditionalFormatting sqref="C52:F52">
    <cfRule type="aboveAverage" dxfId="214" priority="16"/>
  </conditionalFormatting>
  <conditionalFormatting sqref="C71:G71">
    <cfRule type="top10" dxfId="213" priority="15" percent="1" rank="25"/>
  </conditionalFormatting>
  <conditionalFormatting sqref="G39">
    <cfRule type="aboveAverage" dxfId="212" priority="41" stopIfTrue="1" aboveAverage="0"/>
  </conditionalFormatting>
  <conditionalFormatting sqref="G87">
    <cfRule type="aboveAverage" dxfId="211" priority="42"/>
  </conditionalFormatting>
  <conditionalFormatting sqref="D13:F13">
    <cfRule type="aboveAverage" dxfId="210" priority="11" aboveAverage="0"/>
  </conditionalFormatting>
  <conditionalFormatting sqref="C25:F25">
    <cfRule type="aboveAverage" dxfId="209" priority="10" aboveAverage="0"/>
  </conditionalFormatting>
  <conditionalFormatting sqref="D33:F33">
    <cfRule type="aboveAverage" dxfId="208" priority="9" aboveAverage="0"/>
  </conditionalFormatting>
  <conditionalFormatting sqref="C34:G34">
    <cfRule type="aboveAverage" dxfId="207" priority="8" aboveAverage="0"/>
  </conditionalFormatting>
  <conditionalFormatting sqref="C35:G35">
    <cfRule type="aboveAverage" dxfId="206" priority="7" aboveAverage="0"/>
  </conditionalFormatting>
  <conditionalFormatting sqref="C37:D37 F37">
    <cfRule type="aboveAverage" dxfId="205" priority="6"/>
  </conditionalFormatting>
  <conditionalFormatting sqref="C43:E43">
    <cfRule type="aboveAverage" dxfId="204" priority="5" aboveAverage="0"/>
  </conditionalFormatting>
  <conditionalFormatting sqref="C44:F44">
    <cfRule type="aboveAverage" dxfId="203" priority="4" aboveAverage="0"/>
  </conditionalFormatting>
  <conditionalFormatting sqref="C51:F51">
    <cfRule type="aboveAverage" dxfId="202" priority="2"/>
  </conditionalFormatting>
  <conditionalFormatting sqref="C62:F62">
    <cfRule type="aboveAverage" dxfId="201" priority="1"/>
  </conditionalFormatting>
  <pageMargins left="0.7" right="0.7" top="0.75" bottom="0.75" header="0.511811023622047" footer="0.511811023622047"/>
  <pageSetup paperSize="9" orientation="portrait" horizontalDpi="300" verticalDpi="300"/>
  <ignoredErrors>
    <ignoredError sqref="G22 G19"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90"/>
  <sheetViews>
    <sheetView showGridLines="0" topLeftCell="A55" zoomScale="75" zoomScaleNormal="80" workbookViewId="0">
      <pane xSplit="1" topLeftCell="B1" activePane="topRight" state="frozen"/>
      <selection activeCell="A44" sqref="A44"/>
      <selection pane="topRight" activeCell="O69" sqref="O69"/>
    </sheetView>
  </sheetViews>
  <sheetFormatPr defaultColWidth="8.6328125" defaultRowHeight="14" x14ac:dyDescent="0.3"/>
  <cols>
    <col min="1" max="1" width="1.81640625" style="3" customWidth="1"/>
    <col min="2" max="2" width="70.1796875" style="4" customWidth="1"/>
    <col min="3" max="3" width="14.1796875" style="3" customWidth="1"/>
    <col min="4" max="11" width="12.453125" style="3" customWidth="1"/>
    <col min="12" max="13" width="11.453125" style="3" customWidth="1"/>
    <col min="14" max="14" width="11.36328125" style="3" customWidth="1"/>
    <col min="15" max="15" width="12.81640625" style="3" customWidth="1"/>
    <col min="16" max="17" width="11.453125" style="3" customWidth="1"/>
    <col min="18" max="18" width="8.6328125" style="3"/>
    <col min="19" max="19" width="13.453125" style="3" customWidth="1"/>
    <col min="20" max="16384" width="8.6328125" style="3"/>
  </cols>
  <sheetData>
    <row r="1" spans="1:73" ht="3" customHeight="1" x14ac:dyDescent="0.3"/>
    <row r="2" spans="1:73" ht="34.5" customHeight="1" x14ac:dyDescent="0.3">
      <c r="B2" s="386" t="s">
        <v>0</v>
      </c>
      <c r="C2" s="5"/>
      <c r="D2" s="1"/>
      <c r="E2" s="379"/>
      <c r="F2" s="379"/>
      <c r="G2" s="379"/>
      <c r="H2" s="379"/>
      <c r="I2" s="379"/>
      <c r="J2" s="379"/>
      <c r="K2" s="379"/>
      <c r="L2" s="379"/>
      <c r="M2" s="379"/>
      <c r="N2" s="379"/>
      <c r="O2" s="379"/>
      <c r="P2" s="379"/>
      <c r="Q2" s="1"/>
    </row>
    <row r="3" spans="1:73" ht="45" customHeight="1" x14ac:dyDescent="0.3">
      <c r="B3" s="386"/>
      <c r="C3" s="1"/>
      <c r="D3" s="1"/>
      <c r="E3" s="379"/>
      <c r="F3" s="379"/>
      <c r="G3" s="379"/>
      <c r="H3" s="379"/>
      <c r="I3" s="379"/>
      <c r="J3" s="379"/>
      <c r="K3" s="379"/>
      <c r="L3" s="379"/>
      <c r="M3" s="379"/>
      <c r="N3" s="379"/>
      <c r="O3" s="379"/>
      <c r="P3" s="379"/>
      <c r="Q3" s="1"/>
    </row>
    <row r="4" spans="1:73" ht="14.25" customHeight="1" thickBot="1" x14ac:dyDescent="0.35">
      <c r="B4" s="6" t="s">
        <v>1</v>
      </c>
      <c r="E4" s="76"/>
      <c r="F4" s="76"/>
    </row>
    <row r="5" spans="1:73" ht="15" customHeight="1" thickBot="1" x14ac:dyDescent="0.35">
      <c r="C5" s="387" t="s">
        <v>2</v>
      </c>
      <c r="D5" s="387"/>
      <c r="E5" s="391" t="s">
        <v>3</v>
      </c>
      <c r="F5" s="392"/>
    </row>
    <row r="6" spans="1:73" ht="7.5" customHeight="1" thickBot="1" x14ac:dyDescent="0.35">
      <c r="B6" s="6"/>
      <c r="C6" s="114"/>
      <c r="D6" s="114"/>
      <c r="E6" s="115"/>
      <c r="F6" s="115"/>
      <c r="G6" s="116"/>
    </row>
    <row r="7" spans="1:73" ht="24" customHeight="1" thickBot="1" x14ac:dyDescent="0.35">
      <c r="C7" s="388" t="s">
        <v>5</v>
      </c>
      <c r="D7" s="389"/>
      <c r="E7" s="389"/>
      <c r="F7" s="389"/>
      <c r="G7" s="389"/>
      <c r="H7" s="389"/>
      <c r="I7" s="389"/>
      <c r="J7" s="389"/>
      <c r="K7" s="390"/>
      <c r="L7" s="393" t="s">
        <v>7</v>
      </c>
      <c r="M7" s="375"/>
      <c r="N7" s="375"/>
      <c r="O7" s="375"/>
      <c r="P7" s="375" t="s">
        <v>8</v>
      </c>
      <c r="Q7" s="375"/>
    </row>
    <row r="8" spans="1:73" ht="26.25" customHeight="1" thickBot="1" x14ac:dyDescent="0.35">
      <c r="B8" s="117" t="s">
        <v>4</v>
      </c>
      <c r="C8" s="121" t="s">
        <v>72</v>
      </c>
      <c r="D8" s="121" t="s">
        <v>73</v>
      </c>
      <c r="E8" s="121" t="s">
        <v>74</v>
      </c>
      <c r="F8" s="121" t="s">
        <v>75</v>
      </c>
      <c r="G8" s="121" t="s">
        <v>76</v>
      </c>
      <c r="H8" s="121" t="s">
        <v>77</v>
      </c>
      <c r="I8" s="121" t="s">
        <v>78</v>
      </c>
      <c r="J8" s="121" t="s">
        <v>79</v>
      </c>
      <c r="K8" s="121" t="s">
        <v>80</v>
      </c>
      <c r="L8" s="121" t="s">
        <v>81</v>
      </c>
      <c r="M8" s="121" t="s">
        <v>82</v>
      </c>
      <c r="N8" s="121" t="s">
        <v>83</v>
      </c>
      <c r="O8" s="122" t="s">
        <v>84</v>
      </c>
      <c r="P8" s="120" t="s">
        <v>85</v>
      </c>
      <c r="Q8" s="122" t="s">
        <v>86</v>
      </c>
    </row>
    <row r="9" spans="1:73" ht="14.25" customHeight="1" thickBot="1" x14ac:dyDescent="0.35">
      <c r="B9" s="124" t="s">
        <v>10</v>
      </c>
      <c r="C9" s="125">
        <v>8</v>
      </c>
      <c r="D9" s="11">
        <v>13</v>
      </c>
      <c r="E9" s="11">
        <v>22</v>
      </c>
      <c r="F9" s="11">
        <v>19</v>
      </c>
      <c r="G9" s="11">
        <v>7</v>
      </c>
      <c r="H9" s="11">
        <v>23</v>
      </c>
      <c r="I9" s="11">
        <v>13</v>
      </c>
      <c r="J9" s="11">
        <v>15</v>
      </c>
      <c r="K9" s="126">
        <v>14</v>
      </c>
      <c r="L9" s="125">
        <v>2</v>
      </c>
      <c r="M9" s="11">
        <v>2</v>
      </c>
      <c r="N9" s="11">
        <v>2</v>
      </c>
      <c r="O9" s="126">
        <v>7</v>
      </c>
      <c r="P9" s="125">
        <v>2</v>
      </c>
      <c r="Q9" s="126">
        <v>5</v>
      </c>
    </row>
    <row r="10" spans="1:73" ht="13.5" customHeight="1" x14ac:dyDescent="0.3">
      <c r="B10" s="23" t="s">
        <v>11</v>
      </c>
      <c r="C10" s="127"/>
      <c r="D10" s="14"/>
      <c r="E10" s="14"/>
      <c r="F10" s="14"/>
      <c r="G10" s="14"/>
      <c r="H10" s="14"/>
      <c r="I10" s="14"/>
      <c r="J10" s="14"/>
      <c r="K10" s="128"/>
      <c r="L10" s="127"/>
      <c r="M10" s="14"/>
      <c r="N10" s="14"/>
      <c r="O10" s="128"/>
      <c r="P10" s="127"/>
      <c r="Q10" s="128"/>
    </row>
    <row r="11" spans="1:73" ht="24.75" customHeight="1" x14ac:dyDescent="0.3">
      <c r="B11" s="129" t="s">
        <v>12</v>
      </c>
      <c r="C11" s="130">
        <v>0.125</v>
      </c>
      <c r="D11" s="17">
        <v>0.15384615384615399</v>
      </c>
      <c r="E11" s="17">
        <v>0.36363636363636398</v>
      </c>
      <c r="F11" s="17">
        <v>0.31578947368421101</v>
      </c>
      <c r="G11" s="17">
        <v>0.14285714285714299</v>
      </c>
      <c r="H11" s="16">
        <v>0.13043478260869601</v>
      </c>
      <c r="I11" s="17">
        <v>7.69230769230769E-2</v>
      </c>
      <c r="J11" s="17">
        <v>0.33333333333333298</v>
      </c>
      <c r="K11" s="131">
        <v>0.14285714285714299</v>
      </c>
      <c r="L11" s="132">
        <v>0.5</v>
      </c>
      <c r="M11" s="17">
        <v>0</v>
      </c>
      <c r="N11" s="17">
        <v>0</v>
      </c>
      <c r="O11" s="131">
        <v>0</v>
      </c>
      <c r="P11" s="132">
        <v>0</v>
      </c>
      <c r="Q11" s="133">
        <v>0</v>
      </c>
    </row>
    <row r="12" spans="1:73" ht="13.5" customHeight="1" x14ac:dyDescent="0.3">
      <c r="B12" s="129" t="s">
        <v>87</v>
      </c>
      <c r="C12" s="132"/>
      <c r="D12" s="17"/>
      <c r="E12" s="17"/>
      <c r="F12" s="17"/>
      <c r="G12" s="17"/>
      <c r="H12" s="17"/>
      <c r="I12" s="17"/>
      <c r="J12" s="17"/>
      <c r="K12" s="133"/>
      <c r="L12" s="132"/>
      <c r="M12" s="17"/>
      <c r="N12" s="17"/>
      <c r="O12" s="133"/>
      <c r="P12" s="132"/>
      <c r="Q12" s="133"/>
    </row>
    <row r="13" spans="1:73" ht="13.5" hidden="1" customHeight="1" x14ac:dyDescent="0.3">
      <c r="B13" s="129" t="s">
        <v>88</v>
      </c>
      <c r="C13" s="134">
        <v>6</v>
      </c>
      <c r="D13" s="36">
        <v>10</v>
      </c>
      <c r="E13" s="36">
        <v>12</v>
      </c>
      <c r="F13" s="36">
        <v>14</v>
      </c>
      <c r="G13" s="36">
        <v>7</v>
      </c>
      <c r="H13" s="36">
        <v>17</v>
      </c>
      <c r="I13" s="36">
        <v>10</v>
      </c>
      <c r="J13" s="36">
        <v>10</v>
      </c>
      <c r="K13" s="135">
        <v>11</v>
      </c>
      <c r="L13" s="134">
        <v>1</v>
      </c>
      <c r="M13" s="36">
        <v>2</v>
      </c>
      <c r="N13" s="36">
        <v>0</v>
      </c>
      <c r="O13" s="135">
        <v>2</v>
      </c>
      <c r="P13" s="134">
        <v>2</v>
      </c>
      <c r="Q13" s="135">
        <v>4</v>
      </c>
    </row>
    <row r="14" spans="1:73" ht="13.5" hidden="1" customHeight="1" thickBot="1" x14ac:dyDescent="0.35">
      <c r="B14" s="129"/>
      <c r="C14" s="136">
        <v>0.5</v>
      </c>
      <c r="D14" s="42">
        <v>0.230769230769231</v>
      </c>
      <c r="E14" s="42">
        <v>0.68181818181818199</v>
      </c>
      <c r="F14" s="42">
        <v>0.5</v>
      </c>
      <c r="G14" s="42">
        <v>0.14285714285714299</v>
      </c>
      <c r="H14" s="42">
        <v>0.5</v>
      </c>
      <c r="I14" s="42">
        <v>0.30769230769230799</v>
      </c>
      <c r="J14" s="42">
        <v>0.2</v>
      </c>
      <c r="K14" s="137">
        <v>0.14285714285714299</v>
      </c>
      <c r="L14" s="136">
        <v>0</v>
      </c>
      <c r="M14" s="42">
        <v>0</v>
      </c>
      <c r="N14" s="42">
        <v>0</v>
      </c>
      <c r="O14" s="137">
        <v>0.28571428571428598</v>
      </c>
      <c r="P14" s="136">
        <v>0.5</v>
      </c>
      <c r="Q14" s="137">
        <v>0.6</v>
      </c>
    </row>
    <row r="15" spans="1:73" ht="14.25" customHeight="1" thickBot="1" x14ac:dyDescent="0.35">
      <c r="B15" s="138" t="s">
        <v>14</v>
      </c>
      <c r="C15" s="139">
        <v>0.75</v>
      </c>
      <c r="D15" s="140">
        <v>0.77</v>
      </c>
      <c r="E15" s="140">
        <v>0.55000000000000004</v>
      </c>
      <c r="F15" s="140">
        <v>0.82</v>
      </c>
      <c r="G15" s="140">
        <v>1</v>
      </c>
      <c r="H15" s="141">
        <v>0.85</v>
      </c>
      <c r="I15" s="140">
        <v>0.77</v>
      </c>
      <c r="J15" s="140">
        <v>0.71</v>
      </c>
      <c r="K15" s="142">
        <v>0.79</v>
      </c>
      <c r="L15" s="143">
        <v>0.5</v>
      </c>
      <c r="M15" s="140">
        <v>1</v>
      </c>
      <c r="N15" s="140">
        <v>0</v>
      </c>
      <c r="O15" s="142">
        <v>0.28999999999999998</v>
      </c>
      <c r="P15" s="143">
        <v>1</v>
      </c>
      <c r="Q15" s="144">
        <v>1</v>
      </c>
      <c r="R15" s="19"/>
    </row>
    <row r="16" spans="1:73" s="22" customFormat="1" ht="6.75" customHeight="1" thickTop="1" thickBot="1" x14ac:dyDescent="0.35">
      <c r="A16" s="19"/>
      <c r="B16" s="20"/>
      <c r="C16" s="145"/>
      <c r="D16" s="56"/>
      <c r="E16" s="56"/>
      <c r="F16" s="3"/>
      <c r="G16" s="56"/>
      <c r="H16" s="19"/>
      <c r="I16" s="3"/>
      <c r="J16" s="3"/>
      <c r="K16" s="146"/>
      <c r="L16" s="147"/>
      <c r="M16" s="3"/>
      <c r="N16" s="3"/>
      <c r="O16" s="146"/>
      <c r="P16" s="147"/>
      <c r="Q16" s="146"/>
      <c r="R16" s="19"/>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19"/>
      <c r="BU16" s="19"/>
    </row>
    <row r="17" spans="1:73" ht="14.25" customHeight="1" thickTop="1" x14ac:dyDescent="0.3">
      <c r="B17" s="23" t="s">
        <v>16</v>
      </c>
      <c r="C17" s="148"/>
      <c r="D17" s="149"/>
      <c r="E17" s="149"/>
      <c r="F17" s="370"/>
      <c r="G17" s="149"/>
      <c r="H17" s="370"/>
      <c r="I17" s="149"/>
      <c r="J17" s="149"/>
      <c r="K17" s="150"/>
      <c r="L17" s="148"/>
      <c r="M17" s="149"/>
      <c r="N17" s="149"/>
      <c r="O17" s="150"/>
      <c r="P17" s="148"/>
      <c r="Q17" s="150"/>
      <c r="R17" s="19"/>
    </row>
    <row r="18" spans="1:73" ht="13.5" customHeight="1" x14ac:dyDescent="0.3">
      <c r="B18" s="151" t="s">
        <v>17</v>
      </c>
      <c r="C18" s="152">
        <v>320</v>
      </c>
      <c r="D18" s="27">
        <v>459</v>
      </c>
      <c r="E18" s="153">
        <v>1031</v>
      </c>
      <c r="F18" s="27">
        <v>668</v>
      </c>
      <c r="G18" s="29">
        <v>203</v>
      </c>
      <c r="H18" s="27">
        <v>648</v>
      </c>
      <c r="I18" s="27">
        <v>426</v>
      </c>
      <c r="J18" s="27">
        <v>440</v>
      </c>
      <c r="K18" s="154">
        <v>438</v>
      </c>
      <c r="L18" s="152">
        <v>54</v>
      </c>
      <c r="M18" s="27">
        <v>46</v>
      </c>
      <c r="N18" s="27">
        <v>96</v>
      </c>
      <c r="O18" s="154">
        <v>247</v>
      </c>
      <c r="P18" s="152">
        <v>63</v>
      </c>
      <c r="Q18" s="154">
        <v>179</v>
      </c>
      <c r="R18" s="19"/>
    </row>
    <row r="19" spans="1:73" ht="13.5" customHeight="1" x14ac:dyDescent="0.3">
      <c r="B19" s="155" t="s">
        <v>18</v>
      </c>
      <c r="C19" s="156">
        <v>49</v>
      </c>
      <c r="D19" s="31">
        <v>48</v>
      </c>
      <c r="E19" s="31">
        <v>90</v>
      </c>
      <c r="F19" s="31">
        <v>44</v>
      </c>
      <c r="G19" s="31">
        <v>10</v>
      </c>
      <c r="H19" s="31">
        <v>60</v>
      </c>
      <c r="I19" s="31">
        <v>26</v>
      </c>
      <c r="J19" s="31">
        <v>42</v>
      </c>
      <c r="K19" s="157">
        <v>55</v>
      </c>
      <c r="L19" s="156">
        <v>2</v>
      </c>
      <c r="M19" s="31">
        <v>5</v>
      </c>
      <c r="N19" s="31">
        <v>6</v>
      </c>
      <c r="O19" s="157">
        <v>32</v>
      </c>
      <c r="P19" s="156">
        <v>15</v>
      </c>
      <c r="Q19" s="157">
        <v>15</v>
      </c>
      <c r="R19" s="19"/>
    </row>
    <row r="20" spans="1:73" ht="13.5" customHeight="1" x14ac:dyDescent="0.3">
      <c r="B20" s="155" t="s">
        <v>19</v>
      </c>
      <c r="C20" s="158">
        <f t="shared" ref="C20:Q20" si="0">C19/C18</f>
        <v>0.15312500000000001</v>
      </c>
      <c r="D20" s="34">
        <f t="shared" si="0"/>
        <v>0.10457516339869281</v>
      </c>
      <c r="E20" s="34">
        <f t="shared" si="0"/>
        <v>8.7293889427740065E-2</v>
      </c>
      <c r="F20" s="34">
        <f>F19/F18</f>
        <v>6.5868263473053898E-2</v>
      </c>
      <c r="G20" s="34">
        <f t="shared" si="0"/>
        <v>4.9261083743842367E-2</v>
      </c>
      <c r="H20" s="33">
        <f t="shared" si="0"/>
        <v>9.2592592592592587E-2</v>
      </c>
      <c r="I20" s="34">
        <f t="shared" si="0"/>
        <v>6.1032863849765258E-2</v>
      </c>
      <c r="J20" s="34">
        <f t="shared" si="0"/>
        <v>9.5454545454545459E-2</v>
      </c>
      <c r="K20" s="159">
        <f t="shared" si="0"/>
        <v>0.12557077625570776</v>
      </c>
      <c r="L20" s="160">
        <f t="shared" si="0"/>
        <v>3.7037037037037035E-2</v>
      </c>
      <c r="M20" s="34">
        <f t="shared" si="0"/>
        <v>0.10869565217391304</v>
      </c>
      <c r="N20" s="34">
        <f t="shared" si="0"/>
        <v>6.25E-2</v>
      </c>
      <c r="O20" s="159">
        <f t="shared" si="0"/>
        <v>0.12955465587044535</v>
      </c>
      <c r="P20" s="160">
        <f t="shared" si="0"/>
        <v>0.23809523809523808</v>
      </c>
      <c r="Q20" s="161">
        <f t="shared" si="0"/>
        <v>8.3798882681564241E-2</v>
      </c>
      <c r="R20" s="19"/>
    </row>
    <row r="21" spans="1:73" ht="13.5" customHeight="1" x14ac:dyDescent="0.3">
      <c r="B21" s="162" t="s">
        <v>20</v>
      </c>
      <c r="C21" s="156">
        <v>295.48</v>
      </c>
      <c r="D21" s="31">
        <v>409.53149999999999</v>
      </c>
      <c r="E21" s="31">
        <v>872.81</v>
      </c>
      <c r="F21" s="31">
        <v>598.15</v>
      </c>
      <c r="G21" s="31">
        <v>175.78</v>
      </c>
      <c r="H21" s="31">
        <v>589.76</v>
      </c>
      <c r="I21" s="31">
        <v>371.64</v>
      </c>
      <c r="J21" s="31">
        <v>400.58</v>
      </c>
      <c r="K21" s="157">
        <v>389.22070000000002</v>
      </c>
      <c r="L21" s="156">
        <v>44.9</v>
      </c>
      <c r="M21" s="31">
        <v>38.65</v>
      </c>
      <c r="N21" s="31">
        <v>83.29</v>
      </c>
      <c r="O21" s="157">
        <v>211.67</v>
      </c>
      <c r="P21" s="156">
        <v>58.34</v>
      </c>
      <c r="Q21" s="157">
        <v>164.6</v>
      </c>
      <c r="R21" s="163"/>
    </row>
    <row r="22" spans="1:73" ht="13.5" customHeight="1" x14ac:dyDescent="0.3">
      <c r="B22" s="164" t="s">
        <v>21</v>
      </c>
      <c r="C22" s="165">
        <v>44.2</v>
      </c>
      <c r="D22" s="40">
        <v>61.3</v>
      </c>
      <c r="E22" s="40">
        <v>167.9</v>
      </c>
      <c r="F22" s="40">
        <v>116.4</v>
      </c>
      <c r="G22" s="40">
        <v>25.3</v>
      </c>
      <c r="H22" s="40">
        <v>108.3</v>
      </c>
      <c r="I22" s="40">
        <v>65.2</v>
      </c>
      <c r="J22" s="40">
        <v>72.400000000000006</v>
      </c>
      <c r="K22" s="166">
        <v>85.8</v>
      </c>
      <c r="L22" s="165">
        <v>6.4</v>
      </c>
      <c r="M22" s="40">
        <v>3</v>
      </c>
      <c r="N22" s="40">
        <v>10.8</v>
      </c>
      <c r="O22" s="166">
        <v>34.6</v>
      </c>
      <c r="P22" s="165">
        <v>11.4</v>
      </c>
      <c r="Q22" s="166">
        <v>27</v>
      </c>
      <c r="R22" s="19"/>
    </row>
    <row r="23" spans="1:73" ht="13.5" customHeight="1" x14ac:dyDescent="0.3">
      <c r="B23" s="167" t="s">
        <v>22</v>
      </c>
      <c r="C23" s="136">
        <f t="shared" ref="C23:Q23" si="1">C22/C21</f>
        <v>0.14958711249492351</v>
      </c>
      <c r="D23" s="42">
        <f t="shared" si="1"/>
        <v>0.14968323559970356</v>
      </c>
      <c r="E23" s="42">
        <f t="shared" si="1"/>
        <v>0.19236718186088611</v>
      </c>
      <c r="F23" s="42">
        <f>F22/F21</f>
        <v>0.1946000167182145</v>
      </c>
      <c r="G23" s="42">
        <f t="shared" si="1"/>
        <v>0.14392991239048811</v>
      </c>
      <c r="H23" s="42">
        <f t="shared" si="1"/>
        <v>0.18363402061855669</v>
      </c>
      <c r="I23" s="42">
        <f t="shared" si="1"/>
        <v>0.17543859649122809</v>
      </c>
      <c r="J23" s="42">
        <f t="shared" si="1"/>
        <v>0.18073793000149785</v>
      </c>
      <c r="K23" s="137">
        <f t="shared" si="1"/>
        <v>0.22044048530820687</v>
      </c>
      <c r="L23" s="136">
        <f t="shared" si="1"/>
        <v>0.14253897550111361</v>
      </c>
      <c r="M23" s="42">
        <f t="shared" si="1"/>
        <v>7.7619663648124199E-2</v>
      </c>
      <c r="N23" s="42">
        <f t="shared" si="1"/>
        <v>0.12966742706207227</v>
      </c>
      <c r="O23" s="137">
        <f t="shared" si="1"/>
        <v>0.16346199272452405</v>
      </c>
      <c r="P23" s="136">
        <f t="shared" si="1"/>
        <v>0.19540623928693862</v>
      </c>
      <c r="Q23" s="137">
        <f t="shared" si="1"/>
        <v>0.16403402187120292</v>
      </c>
      <c r="R23" s="19"/>
    </row>
    <row r="24" spans="1:73" ht="13.5" customHeight="1" x14ac:dyDescent="0.3">
      <c r="B24" s="168" t="s">
        <v>23</v>
      </c>
      <c r="C24" s="169">
        <v>5.55</v>
      </c>
      <c r="D24" s="44">
        <v>14.67</v>
      </c>
      <c r="E24" s="44">
        <v>35.9</v>
      </c>
      <c r="F24" s="44">
        <v>22.05</v>
      </c>
      <c r="G24" s="44">
        <v>2</v>
      </c>
      <c r="H24" s="44">
        <v>18.3</v>
      </c>
      <c r="I24" s="44">
        <v>11.32</v>
      </c>
      <c r="J24" s="44">
        <v>8.75</v>
      </c>
      <c r="K24" s="170">
        <v>6.74</v>
      </c>
      <c r="L24" s="169">
        <v>0</v>
      </c>
      <c r="M24" s="44">
        <v>3.6</v>
      </c>
      <c r="N24" s="3">
        <v>0</v>
      </c>
      <c r="O24" s="170">
        <v>1</v>
      </c>
      <c r="P24" s="169">
        <v>3.8</v>
      </c>
      <c r="Q24" s="170">
        <v>3.3</v>
      </c>
      <c r="R24" s="19"/>
    </row>
    <row r="25" spans="1:73" ht="15.75" customHeight="1" x14ac:dyDescent="0.3">
      <c r="B25" s="341" t="s">
        <v>24</v>
      </c>
      <c r="C25" s="337">
        <v>127</v>
      </c>
      <c r="D25" s="46">
        <v>185</v>
      </c>
      <c r="E25" s="371">
        <v>585</v>
      </c>
      <c r="F25" s="372"/>
      <c r="G25" s="46">
        <v>103</v>
      </c>
      <c r="H25" s="46">
        <v>243</v>
      </c>
      <c r="I25" s="46">
        <v>172</v>
      </c>
      <c r="J25" s="46">
        <v>188</v>
      </c>
      <c r="K25" s="171">
        <v>205</v>
      </c>
      <c r="L25" s="337">
        <v>14</v>
      </c>
      <c r="M25" s="46">
        <v>29</v>
      </c>
      <c r="N25" s="46">
        <v>42</v>
      </c>
      <c r="O25" s="171">
        <v>95</v>
      </c>
      <c r="P25" s="337">
        <v>11</v>
      </c>
      <c r="Q25" s="171">
        <v>89</v>
      </c>
      <c r="R25" s="19" t="s">
        <v>89</v>
      </c>
    </row>
    <row r="26" spans="1:73" ht="13.5" customHeight="1" x14ac:dyDescent="0.3">
      <c r="B26" s="342" t="s">
        <v>25</v>
      </c>
      <c r="C26" s="339">
        <f>C25/(C18-C19+C25)</f>
        <v>0.31909547738693467</v>
      </c>
      <c r="D26" s="136">
        <f t="shared" ref="D26:Q26" si="2">D25/(D18-D19+D25)</f>
        <v>0.31040268456375841</v>
      </c>
      <c r="E26" s="373">
        <f>E25/(E18+F18-E19-F19+E25)</f>
        <v>0.27209302325581397</v>
      </c>
      <c r="F26" s="372"/>
      <c r="G26" s="136">
        <f t="shared" si="2"/>
        <v>0.34797297297297297</v>
      </c>
      <c r="H26" s="136">
        <f t="shared" si="2"/>
        <v>0.29241877256317689</v>
      </c>
      <c r="I26" s="136">
        <f t="shared" si="2"/>
        <v>0.30069930069930068</v>
      </c>
      <c r="J26" s="136">
        <f t="shared" si="2"/>
        <v>0.32081911262798635</v>
      </c>
      <c r="K26" s="137">
        <f t="shared" si="2"/>
        <v>0.34863945578231292</v>
      </c>
      <c r="L26" s="338">
        <f t="shared" si="2"/>
        <v>0.21212121212121213</v>
      </c>
      <c r="M26" s="312">
        <f t="shared" si="2"/>
        <v>0.41428571428571431</v>
      </c>
      <c r="N26" s="312">
        <f t="shared" si="2"/>
        <v>0.31818181818181818</v>
      </c>
      <c r="O26" s="340">
        <f t="shared" si="2"/>
        <v>0.30645161290322581</v>
      </c>
      <c r="P26" s="339">
        <f t="shared" si="2"/>
        <v>0.1864406779661017</v>
      </c>
      <c r="Q26" s="340">
        <f t="shared" si="2"/>
        <v>0.35177865612648224</v>
      </c>
      <c r="R26" s="19"/>
    </row>
    <row r="27" spans="1:73" ht="14.25" customHeight="1" thickBot="1" x14ac:dyDescent="0.35">
      <c r="B27" s="173" t="s">
        <v>26</v>
      </c>
      <c r="C27" s="174">
        <v>453</v>
      </c>
      <c r="D27" s="51">
        <v>659</v>
      </c>
      <c r="E27" s="376">
        <f>E18+F18+E24+F24+E25</f>
        <v>2341.9499999999998</v>
      </c>
      <c r="F27" s="377"/>
      <c r="G27" s="51">
        <v>308</v>
      </c>
      <c r="H27" s="51">
        <v>909</v>
      </c>
      <c r="I27" s="51">
        <v>610</v>
      </c>
      <c r="J27" s="51">
        <v>637</v>
      </c>
      <c r="K27" s="175">
        <v>650</v>
      </c>
      <c r="L27" s="238">
        <v>68</v>
      </c>
      <c r="M27" s="51">
        <v>79</v>
      </c>
      <c r="N27" s="51">
        <v>138</v>
      </c>
      <c r="O27" s="175">
        <v>343</v>
      </c>
      <c r="P27" s="174">
        <v>78</v>
      </c>
      <c r="Q27" s="175">
        <v>272</v>
      </c>
      <c r="R27" s="19"/>
      <c r="S27" s="100"/>
    </row>
    <row r="28" spans="1:73" s="22" customFormat="1" ht="9" customHeight="1" thickTop="1" thickBot="1" x14ac:dyDescent="0.35">
      <c r="A28" s="19"/>
      <c r="B28" s="20"/>
      <c r="C28" s="176"/>
      <c r="D28" s="52"/>
      <c r="E28" s="52"/>
      <c r="F28" s="3"/>
      <c r="G28" s="52"/>
      <c r="H28" s="19"/>
      <c r="I28" s="3"/>
      <c r="J28" s="3"/>
      <c r="K28" s="146"/>
      <c r="L28" s="147"/>
      <c r="M28" s="3"/>
      <c r="N28" s="3"/>
      <c r="O28" s="146"/>
      <c r="P28" s="147"/>
      <c r="Q28" s="146"/>
      <c r="R28" s="19"/>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row>
    <row r="29" spans="1:73" ht="14.25" customHeight="1" thickTop="1" x14ac:dyDescent="0.3">
      <c r="B29" s="23" t="s">
        <v>27</v>
      </c>
      <c r="C29" s="177"/>
      <c r="D29" s="53"/>
      <c r="E29" s="53"/>
      <c r="F29" s="53"/>
      <c r="G29" s="53"/>
      <c r="H29" s="53"/>
      <c r="I29" s="53"/>
      <c r="J29" s="53"/>
      <c r="K29" s="178"/>
      <c r="L29" s="177"/>
      <c r="M29" s="53"/>
      <c r="N29" s="53"/>
      <c r="O29" s="178"/>
      <c r="P29" s="177"/>
      <c r="Q29" s="178"/>
      <c r="R29" s="19"/>
    </row>
    <row r="30" spans="1:73" ht="13.5" customHeight="1" x14ac:dyDescent="0.3">
      <c r="B30" s="179" t="s">
        <v>28</v>
      </c>
      <c r="C30" s="158">
        <v>8.6999999999999994E-2</v>
      </c>
      <c r="D30" s="34">
        <v>0.108</v>
      </c>
      <c r="E30" s="34">
        <v>0.159</v>
      </c>
      <c r="F30" s="34">
        <v>0.105</v>
      </c>
      <c r="G30" s="34">
        <v>0.13400000000000001</v>
      </c>
      <c r="H30" s="33">
        <v>9.0999999999999998E-2</v>
      </c>
      <c r="I30" s="34">
        <v>0.128</v>
      </c>
      <c r="J30" s="34">
        <v>9.1999999999999998E-2</v>
      </c>
      <c r="K30" s="159">
        <v>0.111</v>
      </c>
      <c r="L30" s="160">
        <v>0.16300000000000001</v>
      </c>
      <c r="M30" s="34">
        <v>0.13400000000000001</v>
      </c>
      <c r="N30" s="34">
        <v>0.112</v>
      </c>
      <c r="O30" s="159">
        <v>7.9000000000000001E-2</v>
      </c>
      <c r="P30" s="160">
        <v>9.7000000000000003E-2</v>
      </c>
      <c r="Q30" s="161">
        <v>8.7999999999999995E-2</v>
      </c>
      <c r="R30" s="19"/>
    </row>
    <row r="31" spans="1:73" ht="14.25" customHeight="1" thickBot="1" x14ac:dyDescent="0.35">
      <c r="B31" s="138" t="s">
        <v>29</v>
      </c>
      <c r="C31" s="180">
        <v>1.7669999999999999</v>
      </c>
      <c r="D31" s="55">
        <v>1.889</v>
      </c>
      <c r="E31" s="55">
        <v>1.9710000000000001</v>
      </c>
      <c r="F31" s="55">
        <v>1.8069999999999999</v>
      </c>
      <c r="G31" s="55">
        <v>1.69</v>
      </c>
      <c r="H31" s="55">
        <v>1.97</v>
      </c>
      <c r="I31" s="55">
        <v>1.734</v>
      </c>
      <c r="J31" s="55">
        <v>2.0569999999999999</v>
      </c>
      <c r="K31" s="181">
        <v>1.7090000000000001</v>
      </c>
      <c r="L31" s="180">
        <v>2.0739999999999998</v>
      </c>
      <c r="M31" s="55">
        <v>2</v>
      </c>
      <c r="N31" s="55">
        <v>2.0129999999999999</v>
      </c>
      <c r="O31" s="181">
        <v>2.1179999999999999</v>
      </c>
      <c r="P31" s="180">
        <v>2.1669999999999998</v>
      </c>
      <c r="Q31" s="181">
        <v>2.3370000000000002</v>
      </c>
      <c r="R31" s="19"/>
    </row>
    <row r="32" spans="1:73" s="22" customFormat="1" ht="13.5" customHeight="1" thickTop="1" thickBot="1" x14ac:dyDescent="0.35">
      <c r="A32" s="19"/>
      <c r="B32" s="20"/>
      <c r="C32" s="145"/>
      <c r="D32" s="56"/>
      <c r="E32" s="56"/>
      <c r="F32" s="3"/>
      <c r="G32" s="56"/>
      <c r="H32" s="19"/>
      <c r="I32" s="3"/>
      <c r="J32" s="3"/>
      <c r="K32" s="146"/>
      <c r="L32" s="147"/>
      <c r="M32" s="3"/>
      <c r="N32" s="3"/>
      <c r="O32" s="146"/>
      <c r="P32" s="147"/>
      <c r="Q32" s="146"/>
      <c r="R32" s="19"/>
      <c r="S32" s="3"/>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row>
    <row r="33" spans="1:73" ht="14.25" customHeight="1" thickTop="1" x14ac:dyDescent="0.3">
      <c r="B33" s="23" t="s">
        <v>34</v>
      </c>
      <c r="C33" s="177"/>
      <c r="D33" s="53"/>
      <c r="E33" s="53"/>
      <c r="F33" s="53"/>
      <c r="G33" s="53"/>
      <c r="H33" s="53"/>
      <c r="I33" s="53"/>
      <c r="J33" s="53"/>
      <c r="K33" s="178"/>
      <c r="L33" s="177"/>
      <c r="M33" s="53"/>
      <c r="N33" s="53"/>
      <c r="O33" s="178"/>
      <c r="P33" s="177"/>
      <c r="Q33" s="178"/>
      <c r="R33" s="19"/>
    </row>
    <row r="34" spans="1:73" ht="13.5" customHeight="1" x14ac:dyDescent="0.3">
      <c r="B34" s="129" t="s">
        <v>90</v>
      </c>
      <c r="C34" s="136">
        <v>6.8000000000000005E-2</v>
      </c>
      <c r="D34" s="42">
        <v>6.7000000000000004E-2</v>
      </c>
      <c r="E34" s="42">
        <v>2.7E-2</v>
      </c>
      <c r="F34" s="42">
        <v>2.1000000000000001E-2</v>
      </c>
      <c r="G34" s="42">
        <v>0.11600000000000001</v>
      </c>
      <c r="H34" s="42">
        <v>3.3000000000000002E-2</v>
      </c>
      <c r="I34" s="42">
        <v>-8.0000000000000002E-3</v>
      </c>
      <c r="J34" s="42">
        <v>0.112</v>
      </c>
      <c r="K34" s="137">
        <v>2.1999999999999999E-2</v>
      </c>
      <c r="L34" s="136">
        <v>0.254</v>
      </c>
      <c r="M34" s="42">
        <v>0</v>
      </c>
      <c r="N34" s="42">
        <v>-4.2999999999999997E-2</v>
      </c>
      <c r="O34" s="137">
        <v>2.7E-2</v>
      </c>
      <c r="P34" s="136">
        <v>0.11799999999999999</v>
      </c>
      <c r="Q34" s="137">
        <v>0.16</v>
      </c>
      <c r="R34" s="19"/>
    </row>
    <row r="35" spans="1:73" ht="18" customHeight="1" x14ac:dyDescent="0.3">
      <c r="B35" s="129" t="s">
        <v>91</v>
      </c>
      <c r="C35" s="136">
        <v>5.0999999999999997E-2</v>
      </c>
      <c r="D35" s="42">
        <v>5.3999999999999999E-2</v>
      </c>
      <c r="E35" s="42">
        <v>3.7999999999999999E-2</v>
      </c>
      <c r="F35" s="42">
        <v>0.05</v>
      </c>
      <c r="G35" s="42">
        <v>5.2999999999999999E-2</v>
      </c>
      <c r="H35" s="42">
        <v>3.1E-2</v>
      </c>
      <c r="I35" s="42">
        <v>1.7000000000000001E-2</v>
      </c>
      <c r="J35" s="42">
        <v>5.2999999999999999E-2</v>
      </c>
      <c r="K35" s="137">
        <v>3.9E-2</v>
      </c>
      <c r="L35" s="136">
        <v>9.6000000000000002E-2</v>
      </c>
      <c r="M35" s="42">
        <v>-7.0000000000000001E-3</v>
      </c>
      <c r="N35" s="42">
        <v>2.9000000000000001E-2</v>
      </c>
      <c r="O35" s="137">
        <v>2.7E-2</v>
      </c>
      <c r="P35" s="136">
        <v>3.4000000000000002E-2</v>
      </c>
      <c r="Q35" s="137">
        <v>6.2E-2</v>
      </c>
      <c r="R35" s="19"/>
    </row>
    <row r="36" spans="1:73" ht="18" hidden="1" customHeight="1" x14ac:dyDescent="0.3">
      <c r="B36" s="129" t="s">
        <v>92</v>
      </c>
      <c r="C36" s="183"/>
      <c r="D36" s="184"/>
      <c r="E36" s="184"/>
      <c r="F36" s="185"/>
      <c r="G36" s="184"/>
      <c r="H36" s="185"/>
      <c r="I36" s="185"/>
      <c r="J36" s="185"/>
      <c r="K36" s="186"/>
      <c r="L36" s="187"/>
      <c r="M36" s="185"/>
      <c r="N36" s="185"/>
      <c r="O36" s="186"/>
      <c r="P36" s="187"/>
      <c r="Q36" s="186"/>
      <c r="R36" s="19"/>
    </row>
    <row r="37" spans="1:73" s="25" customFormat="1" ht="24.75" customHeight="1" thickBot="1" x14ac:dyDescent="0.35">
      <c r="B37" s="129" t="s">
        <v>33</v>
      </c>
      <c r="C37" s="136">
        <v>3.5000000000000003E-2</v>
      </c>
      <c r="D37" s="42">
        <v>0.109</v>
      </c>
      <c r="E37" s="42">
        <v>2.4E-2</v>
      </c>
      <c r="F37" s="42">
        <v>5.8999999999999997E-2</v>
      </c>
      <c r="G37" s="42">
        <v>2.7E-2</v>
      </c>
      <c r="H37" s="42">
        <v>5.6000000000000001E-2</v>
      </c>
      <c r="I37" s="42">
        <v>6.9000000000000006E-2</v>
      </c>
      <c r="J37" s="42">
        <v>5.8999999999999997E-2</v>
      </c>
      <c r="K37" s="137">
        <v>6.8000000000000005E-2</v>
      </c>
      <c r="L37" s="136">
        <v>0.11799999999999999</v>
      </c>
      <c r="M37" s="42">
        <v>7.6999999999999999E-2</v>
      </c>
      <c r="N37" s="42">
        <v>-8.9999999999999993E-3</v>
      </c>
      <c r="O37" s="137">
        <v>3.2000000000000001E-2</v>
      </c>
      <c r="P37" s="136">
        <v>4.1000000000000002E-2</v>
      </c>
      <c r="Q37" s="137">
        <v>5.8000000000000003E-2</v>
      </c>
      <c r="R37" s="19"/>
      <c r="S37" s="3"/>
    </row>
    <row r="38" spans="1:73" s="25" customFormat="1" ht="16.5" customHeight="1" x14ac:dyDescent="0.3">
      <c r="B38" s="23" t="s">
        <v>34</v>
      </c>
      <c r="C38" s="177"/>
      <c r="D38" s="53"/>
      <c r="E38" s="53"/>
      <c r="F38" s="53"/>
      <c r="G38" s="53"/>
      <c r="H38" s="53"/>
      <c r="I38" s="53"/>
      <c r="J38" s="53"/>
      <c r="K38" s="178"/>
      <c r="L38" s="177"/>
      <c r="M38" s="53"/>
      <c r="N38" s="53"/>
      <c r="O38" s="178"/>
      <c r="P38" s="177"/>
      <c r="Q38" s="178"/>
      <c r="R38" s="19"/>
      <c r="S38" s="3"/>
    </row>
    <row r="39" spans="1:73" s="25" customFormat="1" ht="21.75" customHeight="1" x14ac:dyDescent="0.3">
      <c r="B39" s="188" t="s">
        <v>93</v>
      </c>
      <c r="C39" s="189">
        <v>4.7500000000000001E-2</v>
      </c>
      <c r="D39" s="82">
        <v>2.9000000000000001E-2</v>
      </c>
      <c r="E39" s="82">
        <v>2.9899999999999999E-2</v>
      </c>
      <c r="F39" s="82">
        <v>2.98E-2</v>
      </c>
      <c r="G39" s="82">
        <v>4.4400000000000002E-2</v>
      </c>
      <c r="H39" s="81">
        <v>3.6999999999999998E-2</v>
      </c>
      <c r="I39" s="82">
        <v>3.5200000000000002E-2</v>
      </c>
      <c r="J39" s="82">
        <v>2.35E-2</v>
      </c>
      <c r="K39" s="190">
        <v>2.4500000000000001E-2</v>
      </c>
      <c r="L39" s="191">
        <v>4.7399999999999998E-2</v>
      </c>
      <c r="M39" s="82">
        <v>3.1199999999999999E-2</v>
      </c>
      <c r="N39" s="82">
        <v>1.7299999999999999E-2</v>
      </c>
      <c r="O39" s="190">
        <v>3.8800000000000001E-2</v>
      </c>
      <c r="P39" s="191">
        <v>3.3700000000000001E-2</v>
      </c>
      <c r="Q39" s="192">
        <v>2.6100000000000002E-2</v>
      </c>
      <c r="R39" s="193"/>
      <c r="S39" s="3"/>
    </row>
    <row r="40" spans="1:73" ht="18" customHeight="1" x14ac:dyDescent="0.3">
      <c r="B40" s="194" t="s">
        <v>36</v>
      </c>
      <c r="C40" s="195">
        <v>0.17</v>
      </c>
      <c r="D40" s="60">
        <v>0.23100000000000001</v>
      </c>
      <c r="E40" s="60">
        <v>0.2</v>
      </c>
      <c r="F40" s="60">
        <v>0.22500000000000001</v>
      </c>
      <c r="G40" s="60">
        <v>0.20100000000000001</v>
      </c>
      <c r="H40" s="59">
        <v>0.20499999999999999</v>
      </c>
      <c r="I40" s="60">
        <v>0.214</v>
      </c>
      <c r="J40" s="60">
        <v>0.223</v>
      </c>
      <c r="K40" s="196">
        <v>0.2</v>
      </c>
      <c r="L40" s="197">
        <v>6.8000000000000005E-2</v>
      </c>
      <c r="M40" s="60">
        <v>0.20300000000000001</v>
      </c>
      <c r="N40" s="60">
        <v>0.16800000000000001</v>
      </c>
      <c r="O40" s="196">
        <v>0.19</v>
      </c>
      <c r="P40" s="197">
        <v>0.29899999999999999</v>
      </c>
      <c r="Q40" s="198">
        <v>0.221</v>
      </c>
      <c r="R40" s="19"/>
    </row>
    <row r="41" spans="1:73" s="307" customFormat="1" ht="17.25" customHeight="1" thickBot="1" x14ac:dyDescent="0.35">
      <c r="B41" s="138" t="s">
        <v>37</v>
      </c>
      <c r="C41" s="308">
        <v>6.6000000000000003E-2</v>
      </c>
      <c r="D41" s="309">
        <v>4.7E-2</v>
      </c>
      <c r="E41" s="380">
        <v>3.2000000000000001E-2</v>
      </c>
      <c r="F41" s="381"/>
      <c r="G41" s="309">
        <v>5.6000000000000001E-2</v>
      </c>
      <c r="H41" s="309">
        <v>4.1000000000000002E-2</v>
      </c>
      <c r="I41" s="309">
        <v>3.5000000000000003E-2</v>
      </c>
      <c r="J41" s="309">
        <v>5.3999999999999999E-2</v>
      </c>
      <c r="K41" s="310">
        <v>5.8000000000000003E-2</v>
      </c>
      <c r="L41" s="308">
        <v>4.8000000000000001E-2</v>
      </c>
      <c r="M41" s="309">
        <v>8.3000000000000004E-2</v>
      </c>
      <c r="N41" s="309">
        <v>3.5999999999999997E-2</v>
      </c>
      <c r="O41" s="310">
        <v>3.5000000000000003E-2</v>
      </c>
      <c r="P41" s="308">
        <v>4.7E-2</v>
      </c>
      <c r="Q41" s="310">
        <v>5.5E-2</v>
      </c>
      <c r="R41" s="19" t="s">
        <v>89</v>
      </c>
    </row>
    <row r="42" spans="1:73" s="22" customFormat="1" ht="6.75" customHeight="1" thickTop="1" thickBot="1" x14ac:dyDescent="0.35">
      <c r="A42" s="19"/>
      <c r="B42" s="20"/>
      <c r="C42" s="145"/>
      <c r="D42" s="56"/>
      <c r="E42" s="56"/>
      <c r="F42" s="3"/>
      <c r="G42" s="56"/>
      <c r="H42" s="19"/>
      <c r="I42" s="19"/>
      <c r="J42" s="71"/>
      <c r="K42" s="199"/>
      <c r="L42" s="200"/>
      <c r="M42" s="71"/>
      <c r="N42" s="71"/>
      <c r="O42" s="201"/>
      <c r="P42" s="202"/>
      <c r="Q42" s="201"/>
      <c r="R42" s="19"/>
      <c r="S42" s="3"/>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row>
    <row r="43" spans="1:73" ht="14.25" customHeight="1" thickTop="1" x14ac:dyDescent="0.3">
      <c r="B43" s="23" t="s">
        <v>38</v>
      </c>
      <c r="C43" s="203"/>
      <c r="D43" s="61"/>
      <c r="E43" s="61"/>
      <c r="F43" s="61"/>
      <c r="G43" s="61"/>
      <c r="H43" s="61"/>
      <c r="I43" s="61"/>
      <c r="J43" s="61"/>
      <c r="K43" s="204"/>
      <c r="L43" s="203"/>
      <c r="M43" s="61"/>
      <c r="N43" s="61"/>
      <c r="O43" s="204"/>
      <c r="P43" s="203"/>
      <c r="Q43" s="204"/>
      <c r="R43" s="19"/>
    </row>
    <row r="44" spans="1:73" ht="13.5" customHeight="1" x14ac:dyDescent="0.3">
      <c r="B44" s="194" t="s">
        <v>39</v>
      </c>
      <c r="C44" s="205">
        <v>5063164</v>
      </c>
      <c r="D44" s="62">
        <v>6576306</v>
      </c>
      <c r="E44" s="62">
        <v>9089736</v>
      </c>
      <c r="F44" s="62">
        <v>9642942</v>
      </c>
      <c r="G44" s="62">
        <v>2760678</v>
      </c>
      <c r="H44" s="62">
        <v>7737414</v>
      </c>
      <c r="I44" s="62">
        <v>5889695</v>
      </c>
      <c r="J44" s="62">
        <v>6187204</v>
      </c>
      <c r="K44" s="206">
        <v>5672962</v>
      </c>
      <c r="L44" s="335">
        <v>793870</v>
      </c>
      <c r="M44" s="62">
        <v>962060</v>
      </c>
      <c r="N44" s="62">
        <v>1049160</v>
      </c>
      <c r="O44" s="206">
        <v>2741810</v>
      </c>
      <c r="P44" s="335">
        <v>1128800</v>
      </c>
      <c r="Q44" s="206">
        <v>2058199</v>
      </c>
      <c r="R44" s="19"/>
    </row>
    <row r="45" spans="1:73" ht="26.5" customHeight="1" x14ac:dyDescent="0.3">
      <c r="B45" s="129" t="s">
        <v>40</v>
      </c>
      <c r="C45" s="207">
        <f>(C21+C24+C25)/(C44/100000)</f>
        <v>8.4538047750379022</v>
      </c>
      <c r="D45" s="207">
        <f>(D21+D24+D25)/(D44/100000)</f>
        <v>9.2635820170168479</v>
      </c>
      <c r="E45" s="378">
        <f>(E21+E24+E25+F21+F24)/((E44+F44)/100000)</f>
        <v>11.284611842471216</v>
      </c>
      <c r="F45" s="372"/>
      <c r="G45" s="207">
        <f t="shared" ref="G45:Q45" si="3">(G21+G24+G25)/(G44/100000)</f>
        <v>10.170689953699778</v>
      </c>
      <c r="H45" s="207">
        <f t="shared" si="3"/>
        <v>10.999282189113829</v>
      </c>
      <c r="I45" s="207">
        <f t="shared" si="3"/>
        <v>9.4225592326937146</v>
      </c>
      <c r="J45" s="207">
        <f t="shared" si="3"/>
        <v>9.6542800269717937</v>
      </c>
      <c r="K45" s="336">
        <f t="shared" si="3"/>
        <v>10.593420156877485</v>
      </c>
      <c r="L45" s="318">
        <f t="shared" si="3"/>
        <v>7.4193507753158574</v>
      </c>
      <c r="M45" s="207">
        <f t="shared" si="3"/>
        <v>7.4059829948236082</v>
      </c>
      <c r="N45" s="207">
        <f t="shared" si="3"/>
        <v>11.941934499980938</v>
      </c>
      <c r="O45" s="336">
        <f t="shared" si="3"/>
        <v>11.221419427312613</v>
      </c>
      <c r="P45" s="318">
        <f t="shared" si="3"/>
        <v>6.4794472005669741</v>
      </c>
      <c r="Q45" s="336">
        <f t="shared" si="3"/>
        <v>12.481786260706567</v>
      </c>
      <c r="R45" s="19"/>
    </row>
    <row r="46" spans="1:73" ht="14.25" customHeight="1" thickBot="1" x14ac:dyDescent="0.35">
      <c r="B46" s="138" t="s">
        <v>41</v>
      </c>
      <c r="C46" s="180">
        <f t="shared" ref="C46:Q46" si="4">C22/(C44/1000000)</f>
        <v>8.7297192032491928</v>
      </c>
      <c r="D46" s="55">
        <f t="shared" si="4"/>
        <v>9.3213424071203494</v>
      </c>
      <c r="E46" s="55">
        <f t="shared" si="4"/>
        <v>18.471383547332948</v>
      </c>
      <c r="F46" s="55">
        <f t="shared" si="4"/>
        <v>12.071004886268113</v>
      </c>
      <c r="G46" s="55">
        <f t="shared" si="4"/>
        <v>9.1644154080990248</v>
      </c>
      <c r="H46" s="55">
        <f t="shared" si="4"/>
        <v>13.996924553862568</v>
      </c>
      <c r="I46" s="55">
        <f t="shared" si="4"/>
        <v>11.070182751398843</v>
      </c>
      <c r="J46" s="55">
        <f t="shared" si="4"/>
        <v>11.701569885201781</v>
      </c>
      <c r="K46" s="181">
        <f t="shared" si="4"/>
        <v>15.124374180542722</v>
      </c>
      <c r="L46" s="316">
        <f t="shared" si="4"/>
        <v>8.061773338203988</v>
      </c>
      <c r="M46" s="55">
        <f t="shared" si="4"/>
        <v>3.1183086293994138</v>
      </c>
      <c r="N46" s="55">
        <f t="shared" si="4"/>
        <v>10.293949445270503</v>
      </c>
      <c r="O46" s="181">
        <f t="shared" si="4"/>
        <v>12.619401052589348</v>
      </c>
      <c r="P46" s="316">
        <f t="shared" si="4"/>
        <v>10.099220411055988</v>
      </c>
      <c r="Q46" s="181">
        <f t="shared" si="4"/>
        <v>13.118265046285611</v>
      </c>
      <c r="R46" s="19"/>
    </row>
    <row r="47" spans="1:73" s="22" customFormat="1" ht="6.75" customHeight="1" thickTop="1" thickBot="1" x14ac:dyDescent="0.35">
      <c r="A47" s="19"/>
      <c r="B47" s="20"/>
      <c r="C47" s="145"/>
      <c r="D47" s="56"/>
      <c r="E47" s="56"/>
      <c r="F47" s="25"/>
      <c r="G47" s="56"/>
      <c r="H47" s="182"/>
      <c r="I47" s="19"/>
      <c r="J47" s="19"/>
      <c r="K47" s="201"/>
      <c r="L47" s="202"/>
      <c r="M47" s="19"/>
      <c r="N47" s="19"/>
      <c r="O47" s="201"/>
      <c r="P47" s="202"/>
      <c r="Q47" s="201"/>
      <c r="R47" s="19"/>
      <c r="S47" s="3"/>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row>
    <row r="48" spans="1:73" ht="14.25" customHeight="1" thickTop="1" x14ac:dyDescent="0.3">
      <c r="B48" s="64" t="s">
        <v>42</v>
      </c>
      <c r="C48" s="208"/>
      <c r="D48" s="65"/>
      <c r="E48" s="65"/>
      <c r="F48" s="65"/>
      <c r="G48" s="65"/>
      <c r="H48" s="65"/>
      <c r="I48" s="65"/>
      <c r="J48" s="65"/>
      <c r="K48" s="209"/>
      <c r="L48" s="208"/>
      <c r="M48" s="65"/>
      <c r="N48" s="65"/>
      <c r="O48" s="209"/>
      <c r="P48" s="208"/>
      <c r="Q48" s="209"/>
      <c r="R48" s="19"/>
    </row>
    <row r="49" spans="2:19" s="71" customFormat="1" ht="13.5" customHeight="1" x14ac:dyDescent="0.3">
      <c r="B49" s="168" t="s">
        <v>43</v>
      </c>
      <c r="C49" s="210">
        <v>13603504</v>
      </c>
      <c r="D49" s="66">
        <v>18125621</v>
      </c>
      <c r="E49" s="66">
        <v>38078674</v>
      </c>
      <c r="F49" s="66">
        <v>31009510</v>
      </c>
      <c r="G49" s="66">
        <v>13543493</v>
      </c>
      <c r="H49" s="66">
        <v>30981038</v>
      </c>
      <c r="I49" s="66">
        <v>22298878</v>
      </c>
      <c r="J49" s="66">
        <v>21408570</v>
      </c>
      <c r="K49" s="211">
        <v>20776333</v>
      </c>
      <c r="L49" s="210">
        <v>2098177</v>
      </c>
      <c r="M49" s="66">
        <v>2396784</v>
      </c>
      <c r="N49" s="66">
        <v>1645284</v>
      </c>
      <c r="O49" s="211">
        <v>8090873</v>
      </c>
      <c r="P49" s="210">
        <v>3814057</v>
      </c>
      <c r="Q49" s="211">
        <v>5367352</v>
      </c>
      <c r="R49" s="212"/>
      <c r="S49" s="3"/>
    </row>
    <row r="50" spans="2:19" s="71" customFormat="1" ht="13.5" customHeight="1" x14ac:dyDescent="0.3">
      <c r="B50" s="129" t="s">
        <v>44</v>
      </c>
      <c r="C50" s="210">
        <v>4505564</v>
      </c>
      <c r="D50" s="66">
        <v>6890147</v>
      </c>
      <c r="E50" s="66">
        <v>13007995</v>
      </c>
      <c r="F50" s="66">
        <v>11504956</v>
      </c>
      <c r="G50" s="66">
        <v>3936201</v>
      </c>
      <c r="H50" s="66">
        <v>12624834</v>
      </c>
      <c r="I50" s="66">
        <v>5632122</v>
      </c>
      <c r="J50" s="66">
        <v>10172735</v>
      </c>
      <c r="K50" s="211">
        <v>6398114</v>
      </c>
      <c r="L50" s="210">
        <v>1078895</v>
      </c>
      <c r="M50" s="66">
        <v>939448</v>
      </c>
      <c r="N50" s="66">
        <v>539448</v>
      </c>
      <c r="O50" s="211">
        <v>3090467</v>
      </c>
      <c r="P50" s="210">
        <v>1188952</v>
      </c>
      <c r="Q50" s="211">
        <v>2167790</v>
      </c>
      <c r="R50" s="212"/>
      <c r="S50" s="3"/>
    </row>
    <row r="51" spans="2:19" s="71" customFormat="1" ht="13.5" customHeight="1" x14ac:dyDescent="0.3">
      <c r="B51" s="172" t="s">
        <v>45</v>
      </c>
      <c r="C51" s="210">
        <v>3282452</v>
      </c>
      <c r="D51" s="66">
        <v>2641980</v>
      </c>
      <c r="E51" s="66">
        <v>4348620</v>
      </c>
      <c r="F51" s="66">
        <v>4062747</v>
      </c>
      <c r="G51" s="66">
        <v>1706052</v>
      </c>
      <c r="H51" s="66">
        <v>7271068</v>
      </c>
      <c r="I51" s="66">
        <v>1266112</v>
      </c>
      <c r="J51" s="66">
        <v>2625952</v>
      </c>
      <c r="K51" s="211">
        <v>2927452</v>
      </c>
      <c r="L51" s="210">
        <v>442145</v>
      </c>
      <c r="M51" s="66">
        <v>238072</v>
      </c>
      <c r="N51" s="66">
        <v>221072</v>
      </c>
      <c r="O51" s="211">
        <v>664035</v>
      </c>
      <c r="P51" s="210">
        <v>100000</v>
      </c>
      <c r="Q51" s="211">
        <v>894289</v>
      </c>
      <c r="R51" s="212"/>
      <c r="S51" s="3"/>
    </row>
    <row r="52" spans="2:19" s="71" customFormat="1" ht="14.25" customHeight="1" thickBot="1" x14ac:dyDescent="0.35">
      <c r="B52" s="213" t="s">
        <v>46</v>
      </c>
      <c r="C52" s="214">
        <f t="shared" ref="C52:Q52" si="5">C49+C50+C51</f>
        <v>21391520</v>
      </c>
      <c r="D52" s="215">
        <f t="shared" si="5"/>
        <v>27657748</v>
      </c>
      <c r="E52" s="215">
        <f t="shared" si="5"/>
        <v>55435289</v>
      </c>
      <c r="F52" s="215">
        <f>F49+F50+F51</f>
        <v>46577213</v>
      </c>
      <c r="G52" s="215">
        <f t="shared" si="5"/>
        <v>19185746</v>
      </c>
      <c r="H52" s="215">
        <f t="shared" si="5"/>
        <v>50876940</v>
      </c>
      <c r="I52" s="215">
        <f t="shared" si="5"/>
        <v>29197112</v>
      </c>
      <c r="J52" s="215">
        <f t="shared" si="5"/>
        <v>34207257</v>
      </c>
      <c r="K52" s="216">
        <f t="shared" si="5"/>
        <v>30101899</v>
      </c>
      <c r="L52" s="214">
        <f t="shared" si="5"/>
        <v>3619217</v>
      </c>
      <c r="M52" s="215">
        <f t="shared" si="5"/>
        <v>3574304</v>
      </c>
      <c r="N52" s="215">
        <f t="shared" si="5"/>
        <v>2405804</v>
      </c>
      <c r="O52" s="216">
        <f t="shared" si="5"/>
        <v>11845375</v>
      </c>
      <c r="P52" s="214">
        <f t="shared" si="5"/>
        <v>5103009</v>
      </c>
      <c r="Q52" s="216">
        <f t="shared" si="5"/>
        <v>8429431</v>
      </c>
      <c r="R52" s="212"/>
      <c r="S52" s="3"/>
    </row>
    <row r="53" spans="2:19" s="71" customFormat="1" ht="18.75" customHeight="1" x14ac:dyDescent="0.3">
      <c r="B53" s="129" t="s">
        <v>47</v>
      </c>
      <c r="C53" s="217">
        <f t="shared" ref="C53:Q53" si="6">C52/C44</f>
        <v>4.2249312880246421</v>
      </c>
      <c r="D53" s="218">
        <f t="shared" si="6"/>
        <v>4.2056662205195439</v>
      </c>
      <c r="E53" s="218">
        <f t="shared" si="6"/>
        <v>6.0986687622170761</v>
      </c>
      <c r="F53" s="218">
        <f>F52/F44</f>
        <v>4.8301869906507786</v>
      </c>
      <c r="G53" s="218">
        <f t="shared" si="6"/>
        <v>6.9496500497341591</v>
      </c>
      <c r="H53" s="218">
        <f t="shared" si="6"/>
        <v>6.575444974251087</v>
      </c>
      <c r="I53" s="218">
        <f t="shared" si="6"/>
        <v>4.9573215590960142</v>
      </c>
      <c r="J53" s="218">
        <f t="shared" si="6"/>
        <v>5.528710060311572</v>
      </c>
      <c r="K53" s="219">
        <f t="shared" si="6"/>
        <v>5.3062049419685868</v>
      </c>
      <c r="L53" s="217">
        <f t="shared" si="6"/>
        <v>4.5589542368397851</v>
      </c>
      <c r="M53" s="218">
        <f t="shared" si="6"/>
        <v>3.7152610024322805</v>
      </c>
      <c r="N53" s="218">
        <f t="shared" si="6"/>
        <v>2.2930763658545885</v>
      </c>
      <c r="O53" s="219">
        <f t="shared" si="6"/>
        <v>4.3202756573212584</v>
      </c>
      <c r="P53" s="217">
        <f t="shared" si="6"/>
        <v>4.520737951807229</v>
      </c>
      <c r="Q53" s="219">
        <f t="shared" si="6"/>
        <v>4.0955374091620875</v>
      </c>
      <c r="R53" s="212"/>
      <c r="S53" s="3"/>
    </row>
    <row r="54" spans="2:19" s="71" customFormat="1" ht="14.25" customHeight="1" thickBot="1" x14ac:dyDescent="0.35">
      <c r="B54" s="138" t="s">
        <v>48</v>
      </c>
      <c r="C54" s="220">
        <f t="shared" ref="C54:Q54" si="7">C50/C21</f>
        <v>15248.287532151075</v>
      </c>
      <c r="D54" s="221">
        <f t="shared" si="7"/>
        <v>16824.461610401155</v>
      </c>
      <c r="E54" s="221">
        <f t="shared" si="7"/>
        <v>14903.581535500281</v>
      </c>
      <c r="F54" s="221">
        <f t="shared" si="7"/>
        <v>19234.232215999331</v>
      </c>
      <c r="G54" s="221">
        <f t="shared" si="7"/>
        <v>22392.769370804413</v>
      </c>
      <c r="H54" s="221">
        <f t="shared" si="7"/>
        <v>21406.731551817687</v>
      </c>
      <c r="I54" s="221">
        <f t="shared" si="7"/>
        <v>15154.778818211173</v>
      </c>
      <c r="J54" s="221">
        <f t="shared" si="7"/>
        <v>25395.014728643469</v>
      </c>
      <c r="K54" s="222">
        <f t="shared" si="7"/>
        <v>16438.267543324389</v>
      </c>
      <c r="L54" s="220">
        <f t="shared" si="7"/>
        <v>24028.841870824053</v>
      </c>
      <c r="M54" s="221">
        <f t="shared" si="7"/>
        <v>24306.545924967661</v>
      </c>
      <c r="N54" s="221">
        <f t="shared" si="7"/>
        <v>6476.7439068315516</v>
      </c>
      <c r="O54" s="222">
        <f t="shared" si="7"/>
        <v>14600.401568479238</v>
      </c>
      <c r="P54" s="220">
        <f t="shared" si="7"/>
        <v>20379.705176551251</v>
      </c>
      <c r="Q54" s="222">
        <f t="shared" si="7"/>
        <v>13170.048602673147</v>
      </c>
      <c r="R54" s="212"/>
      <c r="S54" s="3"/>
    </row>
    <row r="55" spans="2:19" ht="48" customHeight="1" x14ac:dyDescent="0.3">
      <c r="I55" s="73"/>
      <c r="J55" s="113"/>
      <c r="R55" s="19"/>
    </row>
    <row r="56" spans="2:19" ht="12.75" customHeight="1" x14ac:dyDescent="0.3">
      <c r="B56" s="386" t="s">
        <v>49</v>
      </c>
      <c r="C56" s="386"/>
      <c r="D56" s="386"/>
      <c r="E56" s="386"/>
      <c r="F56" s="2"/>
      <c r="G56" s="1"/>
      <c r="H56" s="1"/>
      <c r="I56" s="1"/>
      <c r="J56" s="1"/>
      <c r="K56" s="1"/>
      <c r="L56" s="1"/>
      <c r="M56" s="1"/>
      <c r="N56" s="1"/>
      <c r="O56" s="1"/>
      <c r="P56" s="1"/>
      <c r="Q56" s="1"/>
      <c r="R56" s="19"/>
    </row>
    <row r="57" spans="2:19" ht="12.75" customHeight="1" x14ac:dyDescent="0.3">
      <c r="B57" s="386"/>
      <c r="C57" s="386"/>
      <c r="D57" s="386"/>
      <c r="E57" s="386"/>
      <c r="F57" s="2"/>
      <c r="G57" s="1"/>
      <c r="H57" s="1"/>
      <c r="I57" s="1"/>
      <c r="J57" s="1"/>
      <c r="K57" s="1"/>
      <c r="L57" s="1"/>
      <c r="M57" s="1"/>
      <c r="N57" s="1"/>
      <c r="O57" s="1"/>
      <c r="P57" s="1"/>
      <c r="Q57" s="1"/>
      <c r="R57" s="19"/>
    </row>
    <row r="58" spans="2:19" ht="18" customHeight="1" thickBot="1" x14ac:dyDescent="0.35">
      <c r="B58" s="74" t="s">
        <v>1</v>
      </c>
      <c r="R58" s="19"/>
    </row>
    <row r="59" spans="2:19" ht="27.75" customHeight="1" thickBot="1" x14ac:dyDescent="0.35">
      <c r="B59" s="75"/>
      <c r="C59" s="374" t="s">
        <v>5</v>
      </c>
      <c r="D59" s="374"/>
      <c r="E59" s="374"/>
      <c r="F59" s="374"/>
      <c r="G59" s="374"/>
      <c r="H59" s="374"/>
      <c r="I59" s="374"/>
      <c r="J59" s="374"/>
      <c r="K59" s="374"/>
      <c r="L59" s="375" t="s">
        <v>7</v>
      </c>
      <c r="M59" s="375"/>
      <c r="N59" s="375"/>
      <c r="O59" s="375"/>
      <c r="P59" s="374" t="s">
        <v>8</v>
      </c>
      <c r="Q59" s="374"/>
      <c r="R59" s="19"/>
    </row>
    <row r="60" spans="2:19" ht="26.25" customHeight="1" thickBot="1" x14ac:dyDescent="0.35">
      <c r="B60" s="117" t="s">
        <v>4</v>
      </c>
      <c r="C60" s="118" t="s">
        <v>72</v>
      </c>
      <c r="D60" s="8" t="s">
        <v>73</v>
      </c>
      <c r="E60" s="8" t="s">
        <v>74</v>
      </c>
      <c r="F60" s="9" t="s">
        <v>75</v>
      </c>
      <c r="G60" s="8" t="s">
        <v>76</v>
      </c>
      <c r="H60" s="9" t="s">
        <v>77</v>
      </c>
      <c r="I60" s="9" t="s">
        <v>78</v>
      </c>
      <c r="J60" s="9" t="s">
        <v>79</v>
      </c>
      <c r="K60" s="119" t="s">
        <v>80</v>
      </c>
      <c r="L60" s="120" t="s">
        <v>81</v>
      </c>
      <c r="M60" s="121" t="s">
        <v>82</v>
      </c>
      <c r="N60" s="121" t="s">
        <v>83</v>
      </c>
      <c r="O60" s="122" t="s">
        <v>84</v>
      </c>
      <c r="P60" s="123" t="s">
        <v>85</v>
      </c>
      <c r="Q60" s="119" t="s">
        <v>86</v>
      </c>
      <c r="R60" s="19"/>
    </row>
    <row r="61" spans="2:19" ht="13.5" customHeight="1" x14ac:dyDescent="0.3">
      <c r="B61" s="223" t="s">
        <v>50</v>
      </c>
      <c r="C61" s="224"/>
      <c r="D61" s="225"/>
      <c r="E61" s="225"/>
      <c r="F61" s="225"/>
      <c r="G61" s="225"/>
      <c r="H61" s="225"/>
      <c r="I61" s="225"/>
      <c r="J61" s="225"/>
      <c r="K61" s="226"/>
      <c r="L61" s="224"/>
      <c r="M61" s="225"/>
      <c r="N61" s="225"/>
      <c r="O61" s="226"/>
      <c r="P61" s="224"/>
      <c r="Q61" s="226"/>
      <c r="R61" s="19"/>
    </row>
    <row r="62" spans="2:19" ht="13.5" customHeight="1" x14ac:dyDescent="0.3">
      <c r="B62" s="227" t="s">
        <v>94</v>
      </c>
      <c r="C62" s="228"/>
      <c r="D62" s="88"/>
      <c r="E62" s="88"/>
      <c r="F62" s="88"/>
      <c r="G62" s="88"/>
      <c r="H62" s="88"/>
      <c r="I62" s="88"/>
      <c r="J62" s="88"/>
      <c r="K62" s="229"/>
      <c r="L62" s="228"/>
      <c r="M62" s="88"/>
      <c r="N62" s="88"/>
      <c r="O62" s="229"/>
      <c r="P62" s="228"/>
      <c r="Q62" s="229"/>
      <c r="R62" s="19"/>
    </row>
    <row r="63" spans="2:19" ht="24.75" customHeight="1" x14ac:dyDescent="0.3">
      <c r="B63" s="230" t="s">
        <v>95</v>
      </c>
      <c r="C63" s="231">
        <v>18.095800000000001</v>
      </c>
      <c r="D63" s="232">
        <v>22.65</v>
      </c>
      <c r="E63" s="232">
        <v>34.251800000000003</v>
      </c>
      <c r="F63" s="232">
        <v>36.874999999999901</v>
      </c>
      <c r="G63" s="232">
        <v>15.85</v>
      </c>
      <c r="H63" s="232">
        <v>43.097999999999999</v>
      </c>
      <c r="I63" s="232">
        <v>28.070999999999898</v>
      </c>
      <c r="J63" s="232">
        <v>33.587000000000003</v>
      </c>
      <c r="K63" s="233">
        <v>42.443849999999898</v>
      </c>
      <c r="L63" s="231">
        <v>2.95</v>
      </c>
      <c r="M63" s="232">
        <v>4.8</v>
      </c>
      <c r="N63" s="232">
        <v>4.8499999999999996</v>
      </c>
      <c r="O63" s="233">
        <v>7.85</v>
      </c>
      <c r="P63" s="231">
        <v>0</v>
      </c>
      <c r="Q63" s="233">
        <v>10.6</v>
      </c>
      <c r="R63" s="19"/>
    </row>
    <row r="64" spans="2:19" ht="13.5" customHeight="1" x14ac:dyDescent="0.3">
      <c r="B64" s="234" t="s">
        <v>52</v>
      </c>
      <c r="C64" s="191">
        <f t="shared" ref="C64:O64" si="8">C63/(C22+C63)</f>
        <v>0.29048186234063933</v>
      </c>
      <c r="D64" s="82">
        <f t="shared" si="8"/>
        <v>0.26980345443716502</v>
      </c>
      <c r="E64" s="82">
        <f t="shared" si="8"/>
        <v>0.16943603767070092</v>
      </c>
      <c r="F64" s="82">
        <f t="shared" si="8"/>
        <v>0.24058065568422718</v>
      </c>
      <c r="G64" s="82">
        <f t="shared" si="8"/>
        <v>0.38517618469015796</v>
      </c>
      <c r="H64" s="82">
        <f t="shared" si="8"/>
        <v>0.28466690445052112</v>
      </c>
      <c r="I64" s="82">
        <f t="shared" si="8"/>
        <v>0.30096171371594521</v>
      </c>
      <c r="J64" s="82">
        <f t="shared" si="8"/>
        <v>0.31689735533603181</v>
      </c>
      <c r="K64" s="192">
        <f t="shared" si="8"/>
        <v>0.33096206952614049</v>
      </c>
      <c r="L64" s="191">
        <f t="shared" si="8"/>
        <v>0.31550802139037432</v>
      </c>
      <c r="M64" s="82">
        <f t="shared" si="8"/>
        <v>0.61538461538461542</v>
      </c>
      <c r="N64" s="82">
        <f t="shared" si="8"/>
        <v>0.30990415335463256</v>
      </c>
      <c r="O64" s="192">
        <f t="shared" si="8"/>
        <v>0.18492343934040045</v>
      </c>
      <c r="P64" s="191">
        <v>0</v>
      </c>
      <c r="Q64" s="192">
        <f>Q63/(Q22+Q63)</f>
        <v>0.28191489361702127</v>
      </c>
      <c r="R64" s="19"/>
    </row>
    <row r="65" spans="2:19" ht="25.5" customHeight="1" thickBot="1" x14ac:dyDescent="0.35">
      <c r="B65" s="230" t="s">
        <v>53</v>
      </c>
      <c r="C65" s="235">
        <v>147.9</v>
      </c>
      <c r="D65" s="236">
        <v>157.80000000000001</v>
      </c>
      <c r="E65" s="236">
        <v>255.9</v>
      </c>
      <c r="F65" s="236">
        <v>306.89999999999998</v>
      </c>
      <c r="G65" s="236">
        <v>145.30000000000001</v>
      </c>
      <c r="H65" s="236">
        <v>216.6</v>
      </c>
      <c r="I65" s="236">
        <v>185</v>
      </c>
      <c r="J65" s="236">
        <v>253.1</v>
      </c>
      <c r="K65" s="237">
        <v>258</v>
      </c>
      <c r="L65" s="174" t="s">
        <v>54</v>
      </c>
      <c r="M65" s="238" t="s">
        <v>54</v>
      </c>
      <c r="N65" s="238" t="s">
        <v>54</v>
      </c>
      <c r="O65" s="239" t="s">
        <v>54</v>
      </c>
      <c r="P65" s="174" t="s">
        <v>54</v>
      </c>
      <c r="Q65" s="239" t="s">
        <v>54</v>
      </c>
    </row>
    <row r="66" spans="2:19" ht="14.25" customHeight="1" thickBot="1" x14ac:dyDescent="0.35">
      <c r="B66" s="240" t="s">
        <v>55</v>
      </c>
      <c r="C66" s="174">
        <v>166</v>
      </c>
      <c r="D66" s="238">
        <v>180.5</v>
      </c>
      <c r="E66" s="238">
        <v>282.3</v>
      </c>
      <c r="F66" s="238">
        <v>343.8</v>
      </c>
      <c r="G66" s="238">
        <v>161.1</v>
      </c>
      <c r="H66" s="238">
        <v>259.7</v>
      </c>
      <c r="I66" s="238">
        <v>213</v>
      </c>
      <c r="J66" s="238">
        <v>286.7</v>
      </c>
      <c r="K66" s="239">
        <v>300.39999999999998</v>
      </c>
      <c r="L66" s="241">
        <v>3</v>
      </c>
      <c r="M66" s="242">
        <v>4.8</v>
      </c>
      <c r="N66" s="242">
        <v>0</v>
      </c>
      <c r="O66" s="243">
        <v>7.8</v>
      </c>
      <c r="P66" s="241">
        <v>0</v>
      </c>
      <c r="Q66" s="244">
        <v>10.6</v>
      </c>
    </row>
    <row r="67" spans="2:19" ht="13.5" customHeight="1" x14ac:dyDescent="0.3">
      <c r="B67" s="227" t="s">
        <v>56</v>
      </c>
      <c r="C67" s="228"/>
      <c r="D67" s="88"/>
      <c r="E67" s="88"/>
      <c r="F67" s="88"/>
      <c r="G67" s="88"/>
      <c r="H67" s="245"/>
      <c r="I67" s="88"/>
      <c r="J67" s="88"/>
      <c r="K67" s="229"/>
      <c r="L67" s="228"/>
      <c r="M67" s="88"/>
      <c r="N67" s="88"/>
      <c r="O67" s="229"/>
      <c r="P67" s="228"/>
      <c r="Q67" s="229"/>
      <c r="R67" s="19"/>
    </row>
    <row r="68" spans="2:19" ht="25.5" customHeight="1" thickBot="1" x14ac:dyDescent="0.35">
      <c r="B68" s="230" t="s">
        <v>57</v>
      </c>
      <c r="C68" s="246">
        <v>158.19999999999999</v>
      </c>
      <c r="D68" s="90">
        <v>179.7</v>
      </c>
      <c r="E68" s="90">
        <v>0</v>
      </c>
      <c r="F68" s="90">
        <v>266</v>
      </c>
      <c r="G68" s="90">
        <v>71.7</v>
      </c>
      <c r="H68" s="90">
        <v>103.6</v>
      </c>
      <c r="I68" s="90">
        <v>156.30000000000001</v>
      </c>
      <c r="J68" s="90">
        <v>153.9</v>
      </c>
      <c r="K68" s="247">
        <v>119.1</v>
      </c>
      <c r="L68" s="246">
        <v>26.2</v>
      </c>
      <c r="M68" s="90">
        <v>47.6</v>
      </c>
      <c r="N68" s="90">
        <v>10.7</v>
      </c>
      <c r="O68" s="247">
        <v>34</v>
      </c>
      <c r="P68" s="246">
        <v>42.8</v>
      </c>
      <c r="Q68" s="247">
        <v>19.8</v>
      </c>
      <c r="R68" s="19"/>
    </row>
    <row r="69" spans="2:19" ht="13.5" customHeight="1" x14ac:dyDescent="0.3">
      <c r="B69" s="248" t="s">
        <v>58</v>
      </c>
      <c r="C69" s="249"/>
      <c r="D69" s="93"/>
      <c r="E69" s="93"/>
      <c r="F69" s="93"/>
      <c r="G69" s="93"/>
      <c r="H69" s="93"/>
      <c r="I69" s="93"/>
      <c r="J69" s="93"/>
      <c r="K69" s="250"/>
      <c r="L69" s="249"/>
      <c r="M69" s="93"/>
      <c r="N69" s="93"/>
      <c r="O69" s="250"/>
      <c r="P69" s="249"/>
      <c r="Q69" s="250"/>
      <c r="R69" s="19"/>
    </row>
    <row r="70" spans="2:19" ht="25.5" customHeight="1" thickBot="1" x14ac:dyDescent="0.35">
      <c r="B70" s="251" t="s">
        <v>59</v>
      </c>
      <c r="C70" s="246">
        <f t="shared" ref="C70:Q70" si="9">C52/C74</f>
        <v>179.02351661226882</v>
      </c>
      <c r="D70" s="89">
        <f t="shared" si="9"/>
        <v>231.46495941082935</v>
      </c>
      <c r="E70" s="89">
        <f t="shared" si="9"/>
        <v>463.93245459871122</v>
      </c>
      <c r="F70" s="89">
        <f>F52/F74</f>
        <v>389.80009205791282</v>
      </c>
      <c r="G70" s="89">
        <f t="shared" si="9"/>
        <v>160.56361201774206</v>
      </c>
      <c r="H70" s="89">
        <f t="shared" si="9"/>
        <v>425.78408234998744</v>
      </c>
      <c r="I70" s="89">
        <f t="shared" si="9"/>
        <v>244.34774458113651</v>
      </c>
      <c r="J70" s="89">
        <f t="shared" si="9"/>
        <v>286.27715289982427</v>
      </c>
      <c r="K70" s="252">
        <f t="shared" si="9"/>
        <v>251.91981755795464</v>
      </c>
      <c r="L70" s="246">
        <f t="shared" si="9"/>
        <v>30.288869361452843</v>
      </c>
      <c r="M70" s="89">
        <f t="shared" si="9"/>
        <v>29.912996903506571</v>
      </c>
      <c r="N70" s="89">
        <f t="shared" si="9"/>
        <v>20.133935894217089</v>
      </c>
      <c r="O70" s="252">
        <f t="shared" si="9"/>
        <v>99.132772616955393</v>
      </c>
      <c r="P70" s="246">
        <f t="shared" si="9"/>
        <v>42.706577956314334</v>
      </c>
      <c r="Q70" s="252">
        <f t="shared" si="9"/>
        <v>70.545074901665416</v>
      </c>
      <c r="R70" s="19"/>
      <c r="S70" s="100"/>
    </row>
    <row r="71" spans="2:19" ht="25.5" customHeight="1" x14ac:dyDescent="0.3">
      <c r="B71" s="248" t="s">
        <v>60</v>
      </c>
      <c r="C71" s="249"/>
      <c r="D71" s="93"/>
      <c r="E71" s="93"/>
      <c r="F71" s="93"/>
      <c r="G71" s="93"/>
      <c r="H71" s="93"/>
      <c r="I71" s="93"/>
      <c r="J71" s="93"/>
      <c r="K71" s="250"/>
      <c r="L71" s="249"/>
      <c r="M71" s="93"/>
      <c r="N71" s="93"/>
      <c r="O71" s="250"/>
      <c r="P71" s="249"/>
      <c r="Q71" s="250"/>
      <c r="R71" s="19"/>
    </row>
    <row r="72" spans="2:19" ht="13.5" customHeight="1" x14ac:dyDescent="0.3">
      <c r="B72" s="101" t="s">
        <v>61</v>
      </c>
      <c r="C72" s="253">
        <v>167.8</v>
      </c>
      <c r="D72" s="96">
        <v>197.2</v>
      </c>
      <c r="E72" s="333">
        <v>251.4</v>
      </c>
      <c r="F72" s="96">
        <v>333.2</v>
      </c>
      <c r="G72" s="96">
        <v>131.1</v>
      </c>
      <c r="H72" s="96">
        <v>263</v>
      </c>
      <c r="I72" s="96">
        <v>204.6</v>
      </c>
      <c r="J72" s="96">
        <v>242.3</v>
      </c>
      <c r="K72" s="254">
        <v>223.8</v>
      </c>
      <c r="L72" s="253">
        <v>28.3</v>
      </c>
      <c r="M72" s="96">
        <v>38.700000000000003</v>
      </c>
      <c r="N72" s="96">
        <v>15.4</v>
      </c>
      <c r="O72" s="254">
        <v>66.599999999999994</v>
      </c>
      <c r="P72" s="333">
        <v>42.8</v>
      </c>
      <c r="Q72" s="254">
        <v>45.2</v>
      </c>
      <c r="R72" s="19"/>
    </row>
    <row r="73" spans="2:19" ht="14.25" customHeight="1" thickBot="1" x14ac:dyDescent="0.35">
      <c r="B73" s="102" t="s">
        <v>62</v>
      </c>
      <c r="C73" s="255">
        <f t="shared" ref="C73:Q73" si="10">C72/(C72+C21)</f>
        <v>0.36219996546365052</v>
      </c>
      <c r="D73" s="350">
        <f t="shared" si="10"/>
        <v>0.32502021075220255</v>
      </c>
      <c r="E73" s="331">
        <f t="shared" si="10"/>
        <v>0.2236237001983615</v>
      </c>
      <c r="F73" s="255">
        <f t="shared" si="10"/>
        <v>0.35776024051108607</v>
      </c>
      <c r="G73" s="362">
        <f t="shared" si="10"/>
        <v>0.42720281543274241</v>
      </c>
      <c r="H73" s="362">
        <f t="shared" si="10"/>
        <v>0.30841033819597541</v>
      </c>
      <c r="I73" s="331">
        <f t="shared" si="10"/>
        <v>0.35506039150354018</v>
      </c>
      <c r="J73" s="255">
        <f t="shared" si="10"/>
        <v>0.37689771030363367</v>
      </c>
      <c r="K73" s="332">
        <f t="shared" si="10"/>
        <v>0.3650773946132651</v>
      </c>
      <c r="L73" s="331">
        <f t="shared" si="10"/>
        <v>0.38661202185792348</v>
      </c>
      <c r="M73" s="255">
        <f t="shared" si="10"/>
        <v>0.50032320620555926</v>
      </c>
      <c r="N73" s="368">
        <f t="shared" si="10"/>
        <v>0.15604417874151383</v>
      </c>
      <c r="O73" s="367">
        <f t="shared" si="10"/>
        <v>0.23933589679088654</v>
      </c>
      <c r="P73" s="368">
        <f t="shared" si="10"/>
        <v>0.42317579592643856</v>
      </c>
      <c r="Q73" s="367">
        <f t="shared" si="10"/>
        <v>0.21544327931363202</v>
      </c>
      <c r="R73" s="19"/>
    </row>
    <row r="74" spans="2:19" ht="13.5" hidden="1" customHeight="1" thickBot="1" x14ac:dyDescent="0.35">
      <c r="B74" s="256" t="s">
        <v>65</v>
      </c>
      <c r="C74" s="344">
        <v>119490</v>
      </c>
      <c r="D74" s="351">
        <v>119490</v>
      </c>
      <c r="E74" s="257">
        <v>119490</v>
      </c>
      <c r="F74" s="357">
        <v>119490</v>
      </c>
      <c r="G74" s="351">
        <v>119490</v>
      </c>
      <c r="H74" s="351">
        <v>119490</v>
      </c>
      <c r="I74" s="257">
        <v>119490</v>
      </c>
      <c r="J74" s="365">
        <v>119490</v>
      </c>
      <c r="K74" s="258">
        <v>119490</v>
      </c>
      <c r="L74" s="257">
        <v>119490</v>
      </c>
      <c r="M74" s="257">
        <v>119490</v>
      </c>
      <c r="N74" s="357">
        <v>119490</v>
      </c>
      <c r="O74" s="258">
        <v>119490</v>
      </c>
      <c r="P74" s="369">
        <v>119490</v>
      </c>
      <c r="Q74" s="258">
        <v>119490</v>
      </c>
      <c r="R74" s="19"/>
    </row>
    <row r="75" spans="2:19" ht="13.5" hidden="1" customHeight="1" x14ac:dyDescent="0.35">
      <c r="B75" s="256" t="s">
        <v>96</v>
      </c>
      <c r="C75" s="345"/>
      <c r="D75" s="352"/>
      <c r="E75" s="259"/>
      <c r="F75" s="358"/>
      <c r="G75" s="352"/>
      <c r="H75" s="352"/>
      <c r="I75" s="259"/>
      <c r="J75" s="358"/>
      <c r="K75" s="260"/>
      <c r="L75" s="105"/>
      <c r="M75" s="105"/>
      <c r="N75" s="359"/>
      <c r="O75" s="261"/>
      <c r="P75" s="346"/>
      <c r="Q75" s="261"/>
      <c r="R75" s="19"/>
    </row>
    <row r="76" spans="2:19" ht="13.5" hidden="1" customHeight="1" x14ac:dyDescent="0.35">
      <c r="B76" s="256" t="s">
        <v>97</v>
      </c>
      <c r="C76" s="345"/>
      <c r="D76" s="352"/>
      <c r="E76" s="259"/>
      <c r="F76" s="358"/>
      <c r="G76" s="352"/>
      <c r="H76" s="352"/>
      <c r="I76" s="259"/>
      <c r="J76" s="358"/>
      <c r="K76" s="260"/>
      <c r="L76" s="105"/>
      <c r="M76" s="105"/>
      <c r="N76" s="359"/>
      <c r="O76" s="261"/>
      <c r="P76" s="346"/>
      <c r="Q76" s="261"/>
      <c r="R76" s="19"/>
    </row>
    <row r="77" spans="2:19" ht="14.25" hidden="1" customHeight="1" x14ac:dyDescent="0.35">
      <c r="B77" s="256" t="s">
        <v>98</v>
      </c>
      <c r="C77" s="345"/>
      <c r="D77" s="352"/>
      <c r="E77" s="259"/>
      <c r="F77" s="358"/>
      <c r="G77" s="352"/>
      <c r="H77" s="352"/>
      <c r="I77" s="259"/>
      <c r="J77" s="358"/>
      <c r="K77" s="260"/>
      <c r="L77" s="105"/>
      <c r="M77" s="105"/>
      <c r="N77" s="359"/>
      <c r="O77" s="261"/>
      <c r="P77" s="346"/>
      <c r="Q77" s="261"/>
      <c r="R77" s="19"/>
    </row>
    <row r="78" spans="2:19" ht="13.5" hidden="1" customHeight="1" x14ac:dyDescent="0.3">
      <c r="B78" s="256" t="s">
        <v>99</v>
      </c>
      <c r="C78" s="346">
        <f t="shared" ref="C78:K78" si="11">(C75*0.98)*(15/60)</f>
        <v>0</v>
      </c>
      <c r="D78" s="353">
        <f t="shared" si="11"/>
        <v>0</v>
      </c>
      <c r="E78" s="105">
        <f t="shared" si="11"/>
        <v>0</v>
      </c>
      <c r="F78" s="359">
        <f>(F75*0.98)*(15/60)</f>
        <v>0</v>
      </c>
      <c r="G78" s="353">
        <f t="shared" si="11"/>
        <v>0</v>
      </c>
      <c r="H78" s="353">
        <f t="shared" si="11"/>
        <v>0</v>
      </c>
      <c r="I78" s="105">
        <f t="shared" si="11"/>
        <v>0</v>
      </c>
      <c r="J78" s="359">
        <f t="shared" si="11"/>
        <v>0</v>
      </c>
      <c r="K78" s="261">
        <f t="shared" si="11"/>
        <v>0</v>
      </c>
      <c r="L78" s="105"/>
      <c r="M78" s="105"/>
      <c r="N78" s="359"/>
      <c r="O78" s="261"/>
      <c r="P78" s="346"/>
      <c r="Q78" s="261"/>
      <c r="R78" s="19"/>
    </row>
    <row r="79" spans="2:19" ht="13.5" hidden="1" customHeight="1" x14ac:dyDescent="0.3">
      <c r="B79" s="256" t="s">
        <v>66</v>
      </c>
      <c r="C79" s="347">
        <f t="shared" ref="C79:K79" si="12">(C76*0.98)*(15/60)</f>
        <v>0</v>
      </c>
      <c r="D79" s="354">
        <f t="shared" si="12"/>
        <v>0</v>
      </c>
      <c r="E79" s="107">
        <f t="shared" si="12"/>
        <v>0</v>
      </c>
      <c r="F79" s="360">
        <f>(F76*0.98)*(15/60)</f>
        <v>0</v>
      </c>
      <c r="G79" s="354">
        <f t="shared" si="12"/>
        <v>0</v>
      </c>
      <c r="H79" s="354">
        <f t="shared" si="12"/>
        <v>0</v>
      </c>
      <c r="I79" s="107">
        <f t="shared" si="12"/>
        <v>0</v>
      </c>
      <c r="J79" s="360">
        <f t="shared" si="12"/>
        <v>0</v>
      </c>
      <c r="K79" s="262">
        <f t="shared" si="12"/>
        <v>0</v>
      </c>
      <c r="L79" s="105"/>
      <c r="M79" s="105"/>
      <c r="N79" s="359"/>
      <c r="O79" s="261"/>
      <c r="P79" s="346"/>
      <c r="Q79" s="261"/>
      <c r="R79" s="19"/>
    </row>
    <row r="80" spans="2:19" ht="13.5" hidden="1" customHeight="1" x14ac:dyDescent="0.3">
      <c r="B80" s="256" t="s">
        <v>67</v>
      </c>
      <c r="C80" s="347">
        <f t="shared" ref="C80:K80" si="13">(C77*0.4)*(3/60)</f>
        <v>0</v>
      </c>
      <c r="D80" s="354">
        <f t="shared" si="13"/>
        <v>0</v>
      </c>
      <c r="E80" s="107">
        <f t="shared" si="13"/>
        <v>0</v>
      </c>
      <c r="F80" s="360">
        <f>(F77*0.4)*(3/60)</f>
        <v>0</v>
      </c>
      <c r="G80" s="354">
        <f t="shared" si="13"/>
        <v>0</v>
      </c>
      <c r="H80" s="354">
        <f t="shared" si="13"/>
        <v>0</v>
      </c>
      <c r="I80" s="107">
        <f t="shared" si="13"/>
        <v>0</v>
      </c>
      <c r="J80" s="360">
        <f t="shared" si="13"/>
        <v>0</v>
      </c>
      <c r="K80" s="262">
        <f t="shared" si="13"/>
        <v>0</v>
      </c>
      <c r="L80" s="105"/>
      <c r="M80" s="105"/>
      <c r="N80" s="359"/>
      <c r="O80" s="261"/>
      <c r="P80" s="346"/>
      <c r="Q80" s="261"/>
      <c r="R80" s="19"/>
    </row>
    <row r="81" spans="2:18" ht="13.5" hidden="1" customHeight="1" x14ac:dyDescent="0.3">
      <c r="B81" s="256" t="s">
        <v>68</v>
      </c>
      <c r="C81" s="346">
        <f t="shared" ref="C81:K81" si="14">SUM(C78:C80)</f>
        <v>0</v>
      </c>
      <c r="D81" s="353">
        <f t="shared" si="14"/>
        <v>0</v>
      </c>
      <c r="E81" s="105">
        <f t="shared" si="14"/>
        <v>0</v>
      </c>
      <c r="F81" s="359">
        <f>SUM(F78:F80)</f>
        <v>0</v>
      </c>
      <c r="G81" s="353">
        <f t="shared" si="14"/>
        <v>0</v>
      </c>
      <c r="H81" s="353">
        <f t="shared" si="14"/>
        <v>0</v>
      </c>
      <c r="I81" s="105">
        <f t="shared" si="14"/>
        <v>0</v>
      </c>
      <c r="J81" s="359">
        <f t="shared" si="14"/>
        <v>0</v>
      </c>
      <c r="K81" s="261">
        <f t="shared" si="14"/>
        <v>0</v>
      </c>
      <c r="L81" s="105"/>
      <c r="M81" s="105"/>
      <c r="N81" s="359"/>
      <c r="O81" s="261"/>
      <c r="P81" s="346"/>
      <c r="Q81" s="261"/>
      <c r="R81" s="19"/>
    </row>
    <row r="82" spans="2:18" ht="13.5" hidden="1" customHeight="1" x14ac:dyDescent="0.3">
      <c r="B82" s="256" t="s">
        <v>100</v>
      </c>
      <c r="C82" s="346">
        <f t="shared" ref="C82:K82" si="15">(C21-C22)*(20*40)</f>
        <v>201024.00000000003</v>
      </c>
      <c r="D82" s="353">
        <f t="shared" si="15"/>
        <v>278585.2</v>
      </c>
      <c r="E82" s="105">
        <f t="shared" si="15"/>
        <v>563928</v>
      </c>
      <c r="F82" s="359">
        <f t="shared" si="15"/>
        <v>385400</v>
      </c>
      <c r="G82" s="353">
        <f t="shared" si="15"/>
        <v>120383.99999999999</v>
      </c>
      <c r="H82" s="353">
        <f t="shared" si="15"/>
        <v>385168</v>
      </c>
      <c r="I82" s="105">
        <f t="shared" si="15"/>
        <v>245152</v>
      </c>
      <c r="J82" s="359">
        <f t="shared" si="15"/>
        <v>262543.99999999994</v>
      </c>
      <c r="K82" s="261">
        <f t="shared" si="15"/>
        <v>242736.56</v>
      </c>
      <c r="L82" s="105"/>
      <c r="M82" s="105"/>
      <c r="N82" s="359"/>
      <c r="O82" s="261"/>
      <c r="P82" s="346"/>
      <c r="Q82" s="261"/>
      <c r="R82" s="19"/>
    </row>
    <row r="83" spans="2:18" ht="13.5" hidden="1" customHeight="1" x14ac:dyDescent="0.3">
      <c r="B83" s="256" t="s">
        <v>70</v>
      </c>
      <c r="C83" s="346">
        <f t="shared" ref="C83:K83" si="16">C81-C82</f>
        <v>-201024.00000000003</v>
      </c>
      <c r="D83" s="353">
        <f t="shared" si="16"/>
        <v>-278585.2</v>
      </c>
      <c r="E83" s="105">
        <f t="shared" si="16"/>
        <v>-563928</v>
      </c>
      <c r="F83" s="359">
        <f>F81-F82</f>
        <v>-385400</v>
      </c>
      <c r="G83" s="353">
        <f t="shared" si="16"/>
        <v>-120383.99999999999</v>
      </c>
      <c r="H83" s="353">
        <f t="shared" si="16"/>
        <v>-385168</v>
      </c>
      <c r="I83" s="105">
        <f t="shared" si="16"/>
        <v>-245152</v>
      </c>
      <c r="J83" s="359">
        <f t="shared" si="16"/>
        <v>-262543.99999999994</v>
      </c>
      <c r="K83" s="261">
        <f t="shared" si="16"/>
        <v>-242736.56</v>
      </c>
      <c r="L83" s="105"/>
      <c r="M83" s="105"/>
      <c r="N83" s="359"/>
      <c r="O83" s="261"/>
      <c r="P83" s="346"/>
      <c r="Q83" s="261"/>
      <c r="R83" s="19"/>
    </row>
    <row r="84" spans="2:18" ht="13.5" hidden="1" customHeight="1" x14ac:dyDescent="0.3">
      <c r="B84" s="256" t="s">
        <v>71</v>
      </c>
      <c r="C84" s="348">
        <f t="shared" ref="C84:K84" si="17">C83/800</f>
        <v>-251.28000000000003</v>
      </c>
      <c r="D84" s="355">
        <f t="shared" si="17"/>
        <v>-348.23150000000004</v>
      </c>
      <c r="E84" s="109">
        <f t="shared" si="17"/>
        <v>-704.91</v>
      </c>
      <c r="F84" s="361">
        <f>F83/800</f>
        <v>-481.75</v>
      </c>
      <c r="G84" s="355">
        <f t="shared" si="17"/>
        <v>-150.47999999999999</v>
      </c>
      <c r="H84" s="355">
        <f t="shared" si="17"/>
        <v>-481.46</v>
      </c>
      <c r="I84" s="109">
        <f t="shared" si="17"/>
        <v>-306.44</v>
      </c>
      <c r="J84" s="361">
        <f t="shared" si="17"/>
        <v>-328.17999999999995</v>
      </c>
      <c r="K84" s="263">
        <f t="shared" si="17"/>
        <v>-303.42070000000001</v>
      </c>
      <c r="L84" s="105"/>
      <c r="M84" s="105"/>
      <c r="N84" s="359"/>
      <c r="O84" s="334"/>
      <c r="P84" s="346"/>
      <c r="Q84" s="261"/>
      <c r="R84" s="19"/>
    </row>
    <row r="85" spans="2:18" ht="14.25" customHeight="1" x14ac:dyDescent="0.3">
      <c r="B85" s="101" t="s">
        <v>63</v>
      </c>
      <c r="C85" s="349">
        <v>243</v>
      </c>
      <c r="D85" s="356">
        <v>336</v>
      </c>
      <c r="E85" s="382">
        <v>1158</v>
      </c>
      <c r="F85" s="383"/>
      <c r="G85" s="356">
        <v>200</v>
      </c>
      <c r="H85" s="356">
        <v>476</v>
      </c>
      <c r="I85" s="356">
        <v>366</v>
      </c>
      <c r="J85" s="366">
        <v>380</v>
      </c>
      <c r="K85" s="363">
        <v>344</v>
      </c>
      <c r="L85" s="349">
        <v>46</v>
      </c>
      <c r="M85" s="356">
        <v>51</v>
      </c>
      <c r="N85" s="366">
        <v>39</v>
      </c>
      <c r="O85" s="363">
        <v>139</v>
      </c>
      <c r="P85" s="349">
        <v>68</v>
      </c>
      <c r="Q85" s="363">
        <v>79</v>
      </c>
      <c r="R85" s="19"/>
    </row>
    <row r="86" spans="2:18" ht="14.25" customHeight="1" thickBot="1" x14ac:dyDescent="0.35">
      <c r="B86" s="102" t="s">
        <v>64</v>
      </c>
      <c r="C86" s="264">
        <v>0.3735</v>
      </c>
      <c r="D86" s="265">
        <v>0.39500000000000002</v>
      </c>
      <c r="E86" s="384">
        <v>0.4</v>
      </c>
      <c r="F86" s="385"/>
      <c r="G86" s="265">
        <v>0.46389999999999998</v>
      </c>
      <c r="H86" s="265">
        <v>0.39810000000000001</v>
      </c>
      <c r="I86" s="265">
        <v>0.45269999999999999</v>
      </c>
      <c r="J86" s="343">
        <v>0.42199999999999999</v>
      </c>
      <c r="K86" s="364">
        <v>0.40039999999999998</v>
      </c>
      <c r="L86" s="264">
        <v>0.4481</v>
      </c>
      <c r="M86" s="265">
        <v>0.46879999999999999</v>
      </c>
      <c r="N86" s="343">
        <v>0.28220000000000001</v>
      </c>
      <c r="O86" s="266">
        <v>0.35610000000000003</v>
      </c>
      <c r="P86" s="264">
        <v>0.48120000000000002</v>
      </c>
      <c r="Q86" s="364">
        <v>0.26979999999999998</v>
      </c>
      <c r="R86" s="19"/>
    </row>
    <row r="87" spans="2:18" ht="13.5" customHeight="1" x14ac:dyDescent="0.3">
      <c r="C87" s="100"/>
      <c r="D87" s="113"/>
    </row>
    <row r="88" spans="2:18" ht="13.5" customHeight="1" x14ac:dyDescent="0.3">
      <c r="B88" s="3"/>
      <c r="E88" s="100"/>
    </row>
    <row r="89" spans="2:18" ht="13.5" customHeight="1" x14ac:dyDescent="0.3">
      <c r="B89" s="3"/>
    </row>
    <row r="90" spans="2:18" ht="13.5" customHeight="1" x14ac:dyDescent="0.3">
      <c r="B90" s="3"/>
    </row>
  </sheetData>
  <mergeCells count="23">
    <mergeCell ref="M2:P3"/>
    <mergeCell ref="E41:F41"/>
    <mergeCell ref="E85:F85"/>
    <mergeCell ref="E86:F86"/>
    <mergeCell ref="B56:B57"/>
    <mergeCell ref="C56:C57"/>
    <mergeCell ref="D56:D57"/>
    <mergeCell ref="E56:E57"/>
    <mergeCell ref="B2:B3"/>
    <mergeCell ref="E2:H3"/>
    <mergeCell ref="C5:D5"/>
    <mergeCell ref="C7:K7"/>
    <mergeCell ref="E5:F5"/>
    <mergeCell ref="I2:L3"/>
    <mergeCell ref="L7:O7"/>
    <mergeCell ref="P7:Q7"/>
    <mergeCell ref="E25:F25"/>
    <mergeCell ref="E26:F26"/>
    <mergeCell ref="C59:K59"/>
    <mergeCell ref="L59:O59"/>
    <mergeCell ref="P59:Q59"/>
    <mergeCell ref="E27:F27"/>
    <mergeCell ref="E45:F45"/>
  </mergeCells>
  <conditionalFormatting sqref="C26:E26 G26:Q26">
    <cfRule type="aboveAverage" dxfId="44" priority="18" aboveAverage="0"/>
  </conditionalFormatting>
  <conditionalFormatting sqref="C41:E41 G41:Q41">
    <cfRule type="aboveAverage" dxfId="43" priority="7" aboveAverage="0"/>
  </conditionalFormatting>
  <conditionalFormatting sqref="C45:E45 G45:Q45">
    <cfRule type="aboveAverage" dxfId="42" priority="6" aboveAverage="0"/>
  </conditionalFormatting>
  <conditionalFormatting sqref="C86:E86 G86:Q86">
    <cfRule type="aboveAverage" dxfId="41" priority="2"/>
  </conditionalFormatting>
  <conditionalFormatting sqref="C11:Q11">
    <cfRule type="aboveAverage" dxfId="40" priority="25"/>
  </conditionalFormatting>
  <conditionalFormatting sqref="C12:Q12">
    <cfRule type="aboveAverage" dxfId="39" priority="24"/>
  </conditionalFormatting>
  <conditionalFormatting sqref="C14:Q14">
    <cfRule type="aboveAverage" dxfId="38" priority="27" aboveAverage="0"/>
  </conditionalFormatting>
  <conditionalFormatting sqref="C15:Q15">
    <cfRule type="aboveAverage" dxfId="37" priority="23"/>
  </conditionalFormatting>
  <conditionalFormatting sqref="C20:Q20">
    <cfRule type="aboveAverage" dxfId="36" priority="22"/>
  </conditionalFormatting>
  <conditionalFormatting sqref="C23:Q23">
    <cfRule type="aboveAverage" dxfId="35" priority="20" aboveAverage="0"/>
  </conditionalFormatting>
  <conditionalFormatting sqref="C30:Q30">
    <cfRule type="aboveAverage" dxfId="34" priority="17"/>
  </conditionalFormatting>
  <conditionalFormatting sqref="C31:Q31">
    <cfRule type="aboveAverage" dxfId="33" priority="15" aboveAverage="0"/>
  </conditionalFormatting>
  <conditionalFormatting sqref="C34:Q34">
    <cfRule type="aboveAverage" dxfId="32" priority="13" aboveAverage="0"/>
  </conditionalFormatting>
  <conditionalFormatting sqref="C35:Q35">
    <cfRule type="aboveAverage" dxfId="31" priority="12" aboveAverage="0"/>
  </conditionalFormatting>
  <conditionalFormatting sqref="C37:Q37">
    <cfRule type="aboveAverage" dxfId="30" priority="11" aboveAverage="0"/>
  </conditionalFormatting>
  <conditionalFormatting sqref="C39:Q39">
    <cfRule type="aboveAverage" dxfId="29" priority="10"/>
  </conditionalFormatting>
  <conditionalFormatting sqref="C40:Q40">
    <cfRule type="aboveAverage" dxfId="28" priority="9"/>
  </conditionalFormatting>
  <conditionalFormatting sqref="C46:Q46">
    <cfRule type="aboveAverage" dxfId="27" priority="26" aboveAverage="0"/>
  </conditionalFormatting>
  <conditionalFormatting sqref="C53:Q53">
    <cfRule type="aboveAverage" dxfId="26" priority="5"/>
  </conditionalFormatting>
  <conditionalFormatting sqref="C54:Q54">
    <cfRule type="aboveAverage" dxfId="25" priority="4"/>
  </conditionalFormatting>
  <conditionalFormatting sqref="C73:Q73">
    <cfRule type="aboveAverage" dxfId="24" priority="3"/>
  </conditionalFormatting>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5"/>
  <sheetViews>
    <sheetView showGridLines="0" zoomScaleNormal="100" workbookViewId="0">
      <selection activeCell="B24" sqref="B24"/>
    </sheetView>
  </sheetViews>
  <sheetFormatPr defaultColWidth="8.6328125" defaultRowHeight="14" x14ac:dyDescent="0.3"/>
  <cols>
    <col min="1" max="1" width="3.1796875" style="267" customWidth="1"/>
    <col min="2" max="2" width="101.1796875" style="268" customWidth="1"/>
    <col min="3" max="16384" width="8.6328125" style="3"/>
  </cols>
  <sheetData>
    <row r="1" spans="1:3" ht="6" customHeight="1" x14ac:dyDescent="0.3"/>
    <row r="2" spans="1:3" ht="15" customHeight="1" x14ac:dyDescent="0.3">
      <c r="A2" s="400" t="s">
        <v>101</v>
      </c>
      <c r="B2" s="400"/>
    </row>
    <row r="3" spans="1:3" ht="13.5" customHeight="1" x14ac:dyDescent="0.3">
      <c r="A3" s="400"/>
      <c r="B3" s="400"/>
    </row>
    <row r="4" spans="1:3" ht="13.5" customHeight="1" x14ac:dyDescent="0.3">
      <c r="A4" s="269">
        <v>1</v>
      </c>
      <c r="B4" s="270" t="s">
        <v>101</v>
      </c>
      <c r="C4" s="7"/>
    </row>
    <row r="5" spans="1:3" ht="32.25" customHeight="1" x14ac:dyDescent="0.3">
      <c r="A5" s="271"/>
      <c r="B5" s="272" t="s">
        <v>102</v>
      </c>
      <c r="C5" s="7"/>
    </row>
    <row r="6" spans="1:3" ht="13.5" customHeight="1" x14ac:dyDescent="0.3">
      <c r="A6" s="269">
        <v>2</v>
      </c>
      <c r="B6" s="273" t="s">
        <v>103</v>
      </c>
    </row>
    <row r="7" spans="1:3" ht="63" customHeight="1" x14ac:dyDescent="0.3">
      <c r="A7" s="274"/>
      <c r="B7" s="275" t="s">
        <v>104</v>
      </c>
      <c r="C7" s="7"/>
    </row>
    <row r="8" spans="1:3" ht="13.5" customHeight="1" x14ac:dyDescent="0.3">
      <c r="A8" s="269">
        <v>3</v>
      </c>
      <c r="B8" s="273" t="s">
        <v>105</v>
      </c>
    </row>
    <row r="9" spans="1:3" ht="49.5" customHeight="1" x14ac:dyDescent="0.3">
      <c r="A9" s="276"/>
      <c r="B9" s="277" t="s">
        <v>106</v>
      </c>
    </row>
    <row r="10" spans="1:3" ht="31.5" customHeight="1" x14ac:dyDescent="0.3">
      <c r="A10" s="274"/>
      <c r="B10" s="275" t="s">
        <v>107</v>
      </c>
    </row>
    <row r="11" spans="1:3" ht="13.5" customHeight="1" x14ac:dyDescent="0.3">
      <c r="A11" s="269">
        <v>4</v>
      </c>
      <c r="B11" s="273" t="s">
        <v>108</v>
      </c>
    </row>
    <row r="12" spans="1:3" ht="41" customHeight="1" x14ac:dyDescent="0.3">
      <c r="A12" s="274"/>
      <c r="B12" s="275" t="s">
        <v>350</v>
      </c>
    </row>
    <row r="13" spans="1:3" ht="13.5" customHeight="1" x14ac:dyDescent="0.3">
      <c r="A13" s="269">
        <v>5</v>
      </c>
      <c r="B13" s="273" t="s">
        <v>109</v>
      </c>
    </row>
    <row r="14" spans="1:3" ht="63" customHeight="1" x14ac:dyDescent="0.3">
      <c r="A14" s="276"/>
      <c r="B14" s="277" t="s">
        <v>110</v>
      </c>
    </row>
    <row r="15" spans="1:3" ht="36" customHeight="1" x14ac:dyDescent="0.3">
      <c r="A15" s="274"/>
      <c r="B15" s="275" t="s">
        <v>111</v>
      </c>
    </row>
    <row r="16" spans="1:3" ht="13.5" customHeight="1" x14ac:dyDescent="0.3">
      <c r="A16" s="269">
        <v>6</v>
      </c>
      <c r="B16" s="273" t="s">
        <v>112</v>
      </c>
    </row>
    <row r="17" spans="1:2" ht="31.5" customHeight="1" x14ac:dyDescent="0.3">
      <c r="A17" s="274"/>
      <c r="B17" s="272" t="s">
        <v>113</v>
      </c>
    </row>
    <row r="18" spans="1:2" ht="13.5" customHeight="1" x14ac:dyDescent="0.3">
      <c r="A18" s="269">
        <v>7</v>
      </c>
      <c r="B18" s="273" t="s">
        <v>114</v>
      </c>
    </row>
    <row r="19" spans="1:2" ht="34.5" customHeight="1" x14ac:dyDescent="0.3">
      <c r="A19" s="274"/>
      <c r="B19" s="275" t="s">
        <v>115</v>
      </c>
    </row>
    <row r="20" spans="1:2" ht="13.5" customHeight="1" x14ac:dyDescent="0.3">
      <c r="A20" s="269">
        <v>8</v>
      </c>
      <c r="B20" s="273" t="s">
        <v>116</v>
      </c>
    </row>
    <row r="21" spans="1:2" ht="13.5" customHeight="1" x14ac:dyDescent="0.3">
      <c r="A21" s="274"/>
      <c r="B21" s="278"/>
    </row>
    <row r="22" spans="1:2" ht="13.5" customHeight="1" x14ac:dyDescent="0.3">
      <c r="A22" s="269">
        <v>9</v>
      </c>
      <c r="B22" s="273" t="s">
        <v>117</v>
      </c>
    </row>
    <row r="23" spans="1:2" ht="28" customHeight="1" x14ac:dyDescent="0.3">
      <c r="A23" s="274"/>
      <c r="B23" s="272" t="s">
        <v>351</v>
      </c>
    </row>
    <row r="24" spans="1:2" ht="13.5" customHeight="1" x14ac:dyDescent="0.3">
      <c r="A24" s="269">
        <v>10</v>
      </c>
      <c r="B24" s="273" t="s">
        <v>118</v>
      </c>
    </row>
    <row r="25" spans="1:2" ht="17.25" customHeight="1" x14ac:dyDescent="0.3">
      <c r="A25" s="274"/>
      <c r="B25" s="279" t="s">
        <v>119</v>
      </c>
    </row>
    <row r="26" spans="1:2" ht="17.25" customHeight="1" x14ac:dyDescent="0.3">
      <c r="A26" s="280"/>
      <c r="B26" s="401" t="s">
        <v>120</v>
      </c>
    </row>
    <row r="27" spans="1:2" ht="17.25" customHeight="1" x14ac:dyDescent="0.3">
      <c r="A27" s="281"/>
      <c r="B27" s="401"/>
    </row>
    <row r="28" spans="1:2" ht="13.5" customHeight="1" x14ac:dyDescent="0.3">
      <c r="A28" s="269">
        <v>1</v>
      </c>
      <c r="B28" s="273" t="s">
        <v>121</v>
      </c>
    </row>
    <row r="29" spans="1:2" ht="27.75" customHeight="1" x14ac:dyDescent="0.3">
      <c r="A29" s="274"/>
      <c r="B29" s="272" t="s">
        <v>122</v>
      </c>
    </row>
    <row r="30" spans="1:2" ht="13.5" customHeight="1" x14ac:dyDescent="0.3">
      <c r="A30" s="269">
        <v>2</v>
      </c>
      <c r="B30" s="273" t="s">
        <v>123</v>
      </c>
    </row>
    <row r="31" spans="1:2" ht="13.5" customHeight="1" x14ac:dyDescent="0.3">
      <c r="A31" s="274"/>
      <c r="B31" s="272" t="s">
        <v>124</v>
      </c>
    </row>
    <row r="32" spans="1:2" ht="13.5" customHeight="1" x14ac:dyDescent="0.3">
      <c r="A32" s="280"/>
      <c r="B32" s="401" t="s">
        <v>125</v>
      </c>
    </row>
    <row r="33" spans="1:2" ht="13.5" customHeight="1" x14ac:dyDescent="0.3">
      <c r="A33" s="281"/>
      <c r="B33" s="401"/>
    </row>
    <row r="34" spans="1:2" ht="13.5" customHeight="1" x14ac:dyDescent="0.3">
      <c r="A34" s="269">
        <v>1</v>
      </c>
      <c r="B34" s="273" t="s">
        <v>126</v>
      </c>
    </row>
    <row r="35" spans="1:2" ht="34.5" customHeight="1" x14ac:dyDescent="0.3">
      <c r="A35" s="274"/>
      <c r="B35" s="275" t="s">
        <v>127</v>
      </c>
    </row>
    <row r="36" spans="1:2" ht="13.5" customHeight="1" x14ac:dyDescent="0.3">
      <c r="A36" s="269">
        <v>2</v>
      </c>
      <c r="B36" s="273" t="s">
        <v>128</v>
      </c>
    </row>
    <row r="37" spans="1:2" ht="37.5" customHeight="1" x14ac:dyDescent="0.3">
      <c r="A37" s="274"/>
      <c r="B37" s="275" t="s">
        <v>129</v>
      </c>
    </row>
    <row r="38" spans="1:2" ht="13.5" customHeight="1" x14ac:dyDescent="0.3">
      <c r="A38" s="269">
        <v>3</v>
      </c>
      <c r="B38" s="273" t="s">
        <v>130</v>
      </c>
    </row>
    <row r="39" spans="1:2" ht="27.75" customHeight="1" x14ac:dyDescent="0.3">
      <c r="A39" s="276"/>
      <c r="B39" s="277" t="s">
        <v>131</v>
      </c>
    </row>
    <row r="40" spans="1:2" ht="57" customHeight="1" x14ac:dyDescent="0.3">
      <c r="A40" s="274"/>
      <c r="B40" s="275" t="s">
        <v>132</v>
      </c>
    </row>
    <row r="41" spans="1:2" ht="13.5" customHeight="1" x14ac:dyDescent="0.3">
      <c r="A41" s="269">
        <v>4</v>
      </c>
      <c r="B41" s="273" t="s">
        <v>133</v>
      </c>
    </row>
    <row r="42" spans="1:2" ht="35.25" customHeight="1" x14ac:dyDescent="0.3">
      <c r="A42" s="276"/>
      <c r="B42" s="277" t="s">
        <v>134</v>
      </c>
    </row>
    <row r="43" spans="1:2" ht="14.25" customHeight="1" x14ac:dyDescent="0.3">
      <c r="A43" s="276"/>
      <c r="B43" s="282" t="s">
        <v>135</v>
      </c>
    </row>
    <row r="44" spans="1:2" ht="30" customHeight="1" x14ac:dyDescent="0.3">
      <c r="A44" s="276"/>
      <c r="B44" s="277" t="s">
        <v>136</v>
      </c>
    </row>
    <row r="45" spans="1:2" ht="37.5" customHeight="1" x14ac:dyDescent="0.3">
      <c r="A45" s="276"/>
      <c r="B45" s="283" t="s">
        <v>137</v>
      </c>
    </row>
    <row r="46" spans="1:2" ht="13.5" customHeight="1" x14ac:dyDescent="0.3">
      <c r="A46" s="276"/>
      <c r="B46" s="283" t="s">
        <v>138</v>
      </c>
    </row>
    <row r="47" spans="1:2" ht="13.5" customHeight="1" x14ac:dyDescent="0.3">
      <c r="A47" s="276"/>
      <c r="B47" s="284" t="s">
        <v>139</v>
      </c>
    </row>
    <row r="48" spans="1:2" ht="55.5" customHeight="1" x14ac:dyDescent="0.3">
      <c r="A48" s="276"/>
      <c r="B48" s="283" t="s">
        <v>140</v>
      </c>
    </row>
    <row r="49" spans="1:2" ht="14.25" customHeight="1" x14ac:dyDescent="0.3">
      <c r="A49" s="276"/>
      <c r="B49" s="285" t="s">
        <v>141</v>
      </c>
    </row>
    <row r="50" spans="1:2" ht="40.5" customHeight="1" x14ac:dyDescent="0.3">
      <c r="A50" s="276"/>
      <c r="B50" s="277" t="s">
        <v>142</v>
      </c>
    </row>
    <row r="51" spans="1:2" ht="14.25" customHeight="1" x14ac:dyDescent="0.3">
      <c r="A51" s="276"/>
      <c r="B51" s="285" t="s">
        <v>143</v>
      </c>
    </row>
    <row r="52" spans="1:2" ht="35.25" customHeight="1" x14ac:dyDescent="0.3">
      <c r="A52" s="276"/>
      <c r="B52" s="286" t="s">
        <v>144</v>
      </c>
    </row>
    <row r="53" spans="1:2" ht="51.75" customHeight="1" x14ac:dyDescent="0.3">
      <c r="A53" s="274"/>
      <c r="B53" s="275" t="s">
        <v>145</v>
      </c>
    </row>
    <row r="54" spans="1:2" ht="13.5" customHeight="1" x14ac:dyDescent="0.3">
      <c r="A54" s="269">
        <v>5</v>
      </c>
      <c r="B54" s="273" t="s">
        <v>146</v>
      </c>
    </row>
    <row r="55" spans="1:2" ht="69.75" customHeight="1" x14ac:dyDescent="0.3">
      <c r="A55" s="274"/>
      <c r="B55" s="275" t="s">
        <v>147</v>
      </c>
    </row>
    <row r="56" spans="1:2" ht="13.5" customHeight="1" x14ac:dyDescent="0.3">
      <c r="A56" s="269">
        <v>6</v>
      </c>
      <c r="B56" s="273" t="s">
        <v>148</v>
      </c>
    </row>
    <row r="57" spans="1:2" ht="19.5" customHeight="1" x14ac:dyDescent="0.3">
      <c r="A57" s="274"/>
      <c r="B57" s="272" t="s">
        <v>149</v>
      </c>
    </row>
    <row r="58" spans="1:2" ht="13.5" customHeight="1" x14ac:dyDescent="0.3">
      <c r="B58" s="287"/>
    </row>
    <row r="59" spans="1:2" ht="13.5" customHeight="1" x14ac:dyDescent="0.3">
      <c r="A59" s="288"/>
      <c r="B59" s="401" t="s">
        <v>150</v>
      </c>
    </row>
    <row r="60" spans="1:2" ht="13.5" customHeight="1" x14ac:dyDescent="0.3">
      <c r="A60" s="289"/>
      <c r="B60" s="401"/>
    </row>
    <row r="61" spans="1:2" ht="26.25" customHeight="1" x14ac:dyDescent="0.3">
      <c r="A61" s="276"/>
      <c r="B61" s="290" t="s">
        <v>151</v>
      </c>
    </row>
    <row r="62" spans="1:2" ht="26.25" customHeight="1" x14ac:dyDescent="0.3">
      <c r="A62" s="276"/>
      <c r="B62" s="291" t="s">
        <v>152</v>
      </c>
    </row>
    <row r="63" spans="1:2" ht="26.25" customHeight="1" x14ac:dyDescent="0.3">
      <c r="A63" s="276"/>
      <c r="B63" s="291" t="s">
        <v>153</v>
      </c>
    </row>
    <row r="64" spans="1:2" ht="26.25" customHeight="1" x14ac:dyDescent="0.3">
      <c r="A64" s="276"/>
      <c r="B64" s="290" t="s">
        <v>154</v>
      </c>
    </row>
    <row r="65" spans="1:2" ht="26.25" customHeight="1" x14ac:dyDescent="0.3">
      <c r="A65" s="276"/>
      <c r="B65" s="290" t="s">
        <v>155</v>
      </c>
    </row>
  </sheetData>
  <mergeCells count="4">
    <mergeCell ref="A2:B3"/>
    <mergeCell ref="B26:B27"/>
    <mergeCell ref="B32:B33"/>
    <mergeCell ref="B59:B60"/>
  </mergeCells>
  <hyperlinks>
    <hyperlink ref="B25" r:id="rId1" xr:uid="{00000000-0004-0000-0200-000000000000}"/>
    <hyperlink ref="B59" r:id="rId2" xr:uid="{00000000-0004-0000-0200-000001000000}"/>
  </hyperlink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32"/>
  <sheetViews>
    <sheetView zoomScaleNormal="100" workbookViewId="0">
      <selection activeCell="F1" sqref="F1"/>
    </sheetView>
  </sheetViews>
  <sheetFormatPr defaultColWidth="8.6328125" defaultRowHeight="14" x14ac:dyDescent="0.3"/>
  <cols>
    <col min="1" max="1" width="1.1796875" style="3" customWidth="1"/>
    <col min="2" max="3" width="35" style="3" customWidth="1"/>
    <col min="4" max="16384" width="8.6328125" style="3"/>
  </cols>
  <sheetData>
    <row r="1" spans="2:3" ht="13.5" customHeight="1" x14ac:dyDescent="0.3">
      <c r="B1" s="3" t="s">
        <v>156</v>
      </c>
    </row>
    <row r="2" spans="2:3" ht="13.5" customHeight="1" x14ac:dyDescent="0.3">
      <c r="B2" s="3" t="s">
        <v>157</v>
      </c>
    </row>
    <row r="3" spans="2:3" ht="13.5" customHeight="1" x14ac:dyDescent="0.3">
      <c r="B3" s="3" t="s">
        <v>158</v>
      </c>
    </row>
    <row r="4" spans="2:3" ht="14.25" customHeight="1" x14ac:dyDescent="0.3"/>
    <row r="5" spans="2:3" ht="15" customHeight="1" x14ac:dyDescent="0.3">
      <c r="B5" s="292" t="s">
        <v>159</v>
      </c>
      <c r="C5" s="293" t="s">
        <v>160</v>
      </c>
    </row>
    <row r="6" spans="2:3" ht="14.25" customHeight="1" x14ac:dyDescent="0.3">
      <c r="B6" s="294" t="s">
        <v>161</v>
      </c>
      <c r="C6" s="295" t="s">
        <v>161</v>
      </c>
    </row>
    <row r="7" spans="2:3" ht="13.5" customHeight="1" x14ac:dyDescent="0.3">
      <c r="B7" s="296" t="s">
        <v>162</v>
      </c>
      <c r="C7" s="297" t="s">
        <v>162</v>
      </c>
    </row>
    <row r="8" spans="2:3" ht="13.5" customHeight="1" x14ac:dyDescent="0.3">
      <c r="B8" s="296" t="s">
        <v>163</v>
      </c>
      <c r="C8" s="297" t="s">
        <v>163</v>
      </c>
    </row>
    <row r="9" spans="2:3" ht="13.5" customHeight="1" x14ac:dyDescent="0.3">
      <c r="B9" s="296" t="s">
        <v>164</v>
      </c>
      <c r="C9" s="297" t="s">
        <v>164</v>
      </c>
    </row>
    <row r="10" spans="2:3" ht="13.5" customHeight="1" x14ac:dyDescent="0.3">
      <c r="B10" s="296" t="s">
        <v>165</v>
      </c>
      <c r="C10" s="297" t="s">
        <v>165</v>
      </c>
    </row>
    <row r="11" spans="2:3" ht="13.5" customHeight="1" x14ac:dyDescent="0.3">
      <c r="B11" s="296" t="s">
        <v>166</v>
      </c>
      <c r="C11" s="297" t="s">
        <v>166</v>
      </c>
    </row>
    <row r="12" spans="2:3" ht="13.5" customHeight="1" x14ac:dyDescent="0.3">
      <c r="B12" s="296" t="s">
        <v>167</v>
      </c>
      <c r="C12" s="297" t="s">
        <v>167</v>
      </c>
    </row>
    <row r="13" spans="2:3" ht="13.5" customHeight="1" x14ac:dyDescent="0.3">
      <c r="B13" s="296" t="s">
        <v>168</v>
      </c>
      <c r="C13" s="297" t="s">
        <v>168</v>
      </c>
    </row>
    <row r="14" spans="2:3" ht="13.5" customHeight="1" x14ac:dyDescent="0.3">
      <c r="B14" s="296" t="s">
        <v>169</v>
      </c>
      <c r="C14" s="297" t="s">
        <v>169</v>
      </c>
    </row>
    <row r="15" spans="2:3" ht="13.5" customHeight="1" x14ac:dyDescent="0.3">
      <c r="B15" s="298" t="s">
        <v>170</v>
      </c>
      <c r="C15" s="299" t="s">
        <v>170</v>
      </c>
    </row>
    <row r="16" spans="2:3" ht="13.5" customHeight="1" x14ac:dyDescent="0.3">
      <c r="B16" s="298" t="s">
        <v>171</v>
      </c>
      <c r="C16" s="299" t="s">
        <v>171</v>
      </c>
    </row>
    <row r="17" spans="2:3" ht="13.5" customHeight="1" x14ac:dyDescent="0.3">
      <c r="B17" s="296" t="s">
        <v>172</v>
      </c>
      <c r="C17" s="297" t="s">
        <v>172</v>
      </c>
    </row>
    <row r="18" spans="2:3" ht="13.5" customHeight="1" x14ac:dyDescent="0.3">
      <c r="B18" s="296" t="s">
        <v>173</v>
      </c>
      <c r="C18" s="297" t="s">
        <v>173</v>
      </c>
    </row>
    <row r="19" spans="2:3" ht="13.5" customHeight="1" x14ac:dyDescent="0.3">
      <c r="B19" s="296" t="s">
        <v>174</v>
      </c>
      <c r="C19" s="297" t="s">
        <v>174</v>
      </c>
    </row>
    <row r="20" spans="2:3" ht="13.5" customHeight="1" x14ac:dyDescent="0.3">
      <c r="B20" s="298" t="s">
        <v>175</v>
      </c>
      <c r="C20" s="299" t="s">
        <v>175</v>
      </c>
    </row>
    <row r="21" spans="2:3" ht="13.5" customHeight="1" x14ac:dyDescent="0.3">
      <c r="B21" s="296" t="s">
        <v>176</v>
      </c>
      <c r="C21" s="297" t="s">
        <v>176</v>
      </c>
    </row>
    <row r="22" spans="2:3" ht="13.5" customHeight="1" x14ac:dyDescent="0.3">
      <c r="B22" s="296" t="s">
        <v>177</v>
      </c>
      <c r="C22" s="297" t="s">
        <v>177</v>
      </c>
    </row>
    <row r="23" spans="2:3" ht="13.5" customHeight="1" x14ac:dyDescent="0.3">
      <c r="B23" s="296" t="s">
        <v>178</v>
      </c>
      <c r="C23" s="297" t="s">
        <v>178</v>
      </c>
    </row>
    <row r="24" spans="2:3" ht="13.5" customHeight="1" x14ac:dyDescent="0.3">
      <c r="B24" s="296" t="s">
        <v>179</v>
      </c>
      <c r="C24" s="297" t="s">
        <v>179</v>
      </c>
    </row>
    <row r="25" spans="2:3" ht="13.5" customHeight="1" x14ac:dyDescent="0.3">
      <c r="B25" s="298" t="s">
        <v>180</v>
      </c>
      <c r="C25" s="299" t="s">
        <v>180</v>
      </c>
    </row>
    <row r="26" spans="2:3" ht="13.5" customHeight="1" x14ac:dyDescent="0.3">
      <c r="B26" s="296" t="s">
        <v>181</v>
      </c>
      <c r="C26" s="297" t="s">
        <v>181</v>
      </c>
    </row>
    <row r="27" spans="2:3" ht="13.5" customHeight="1" x14ac:dyDescent="0.3">
      <c r="B27" s="296" t="s">
        <v>182</v>
      </c>
      <c r="C27" s="297" t="s">
        <v>182</v>
      </c>
    </row>
    <row r="28" spans="2:3" ht="13.5" customHeight="1" x14ac:dyDescent="0.3">
      <c r="B28" s="296" t="s">
        <v>183</v>
      </c>
      <c r="C28" s="297" t="s">
        <v>183</v>
      </c>
    </row>
    <row r="29" spans="2:3" ht="13.5" customHeight="1" x14ac:dyDescent="0.3">
      <c r="B29" s="296" t="s">
        <v>184</v>
      </c>
      <c r="C29" s="297" t="s">
        <v>184</v>
      </c>
    </row>
    <row r="30" spans="2:3" ht="13.5" customHeight="1" x14ac:dyDescent="0.3">
      <c r="B30" s="296" t="s">
        <v>185</v>
      </c>
      <c r="C30" s="297" t="s">
        <v>185</v>
      </c>
    </row>
    <row r="31" spans="2:3" ht="14.25" customHeight="1" x14ac:dyDescent="0.3">
      <c r="B31" s="300" t="s">
        <v>186</v>
      </c>
      <c r="C31" s="301" t="s">
        <v>186</v>
      </c>
    </row>
    <row r="32" spans="2:3" ht="14.25" customHeight="1" x14ac:dyDescent="0.3"/>
  </sheetData>
  <sheetProtection algorithmName="SHA-512" hashValue="DiN10I9/OSJTdHcmyX+/Ac2JDlpBfD+zYqEhch3QJlPDkBERATC4EZwlJFJWgQtanQw0tFtG9OC+s0KO/jIBxA==" saltValue="KHwIfbO6Bo0TMemgJqnk4Q==" spinCount="100000" sheet="1" objects="1" scenarios="1"/>
  <autoFilter ref="B5:C5" xr:uid="{00000000-0009-0000-0000-000003000000}"/>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160"/>
  <sheetViews>
    <sheetView zoomScaleNormal="100" workbookViewId="0">
      <selection activeCell="G25" sqref="G25"/>
    </sheetView>
  </sheetViews>
  <sheetFormatPr defaultColWidth="8.453125" defaultRowHeight="14.5" x14ac:dyDescent="0.35"/>
  <cols>
    <col min="1" max="1" width="1.6328125" customWidth="1"/>
    <col min="2" max="2" width="71.453125" customWidth="1"/>
    <col min="3" max="3" width="25.81640625" customWidth="1"/>
  </cols>
  <sheetData>
    <row r="1" spans="2:3" ht="15" customHeight="1" x14ac:dyDescent="0.35">
      <c r="B1" s="8" t="s">
        <v>187</v>
      </c>
      <c r="C1" s="8" t="s">
        <v>188</v>
      </c>
    </row>
    <row r="2" spans="2:3" ht="15" customHeight="1" x14ac:dyDescent="0.35">
      <c r="B2" s="302" t="s">
        <v>189</v>
      </c>
      <c r="C2" s="302" t="s">
        <v>77</v>
      </c>
    </row>
    <row r="3" spans="2:3" ht="15" customHeight="1" x14ac:dyDescent="0.35">
      <c r="B3" s="302" t="s">
        <v>190</v>
      </c>
      <c r="C3" s="302" t="s">
        <v>73</v>
      </c>
    </row>
    <row r="4" spans="2:3" ht="15" customHeight="1" x14ac:dyDescent="0.35">
      <c r="B4" s="302" t="s">
        <v>191</v>
      </c>
      <c r="C4" s="302" t="s">
        <v>75</v>
      </c>
    </row>
    <row r="5" spans="2:3" ht="15" customHeight="1" x14ac:dyDescent="0.35">
      <c r="B5" s="302" t="s">
        <v>192</v>
      </c>
      <c r="C5" s="302" t="s">
        <v>75</v>
      </c>
    </row>
    <row r="6" spans="2:3" ht="15" customHeight="1" x14ac:dyDescent="0.35">
      <c r="B6" s="302" t="s">
        <v>193</v>
      </c>
      <c r="C6" s="302" t="s">
        <v>78</v>
      </c>
    </row>
    <row r="7" spans="2:3" ht="15" customHeight="1" x14ac:dyDescent="0.35">
      <c r="B7" s="302" t="s">
        <v>194</v>
      </c>
      <c r="C7" s="302" t="s">
        <v>84</v>
      </c>
    </row>
    <row r="8" spans="2:3" ht="15" customHeight="1" x14ac:dyDescent="0.35">
      <c r="B8" s="302" t="s">
        <v>195</v>
      </c>
      <c r="C8" s="302" t="s">
        <v>76</v>
      </c>
    </row>
    <row r="9" spans="2:3" ht="15" customHeight="1" x14ac:dyDescent="0.35">
      <c r="B9" s="302" t="s">
        <v>196</v>
      </c>
      <c r="C9" s="302" t="s">
        <v>74</v>
      </c>
    </row>
    <row r="10" spans="2:3" ht="15" customHeight="1" x14ac:dyDescent="0.35">
      <c r="B10" s="302" t="s">
        <v>197</v>
      </c>
      <c r="C10" s="302" t="s">
        <v>75</v>
      </c>
    </row>
    <row r="11" spans="2:3" ht="15" customHeight="1" x14ac:dyDescent="0.35">
      <c r="B11" s="302" t="s">
        <v>198</v>
      </c>
      <c r="C11" s="302" t="s">
        <v>199</v>
      </c>
    </row>
    <row r="12" spans="2:3" ht="15" customHeight="1" x14ac:dyDescent="0.35">
      <c r="B12" s="302" t="s">
        <v>200</v>
      </c>
      <c r="C12" s="302" t="s">
        <v>74</v>
      </c>
    </row>
    <row r="13" spans="2:3" ht="15" customHeight="1" x14ac:dyDescent="0.35">
      <c r="B13" s="302" t="s">
        <v>201</v>
      </c>
      <c r="C13" s="302" t="s">
        <v>77</v>
      </c>
    </row>
    <row r="14" spans="2:3" ht="15" customHeight="1" x14ac:dyDescent="0.35">
      <c r="B14" s="302" t="s">
        <v>202</v>
      </c>
      <c r="C14" s="302" t="s">
        <v>203</v>
      </c>
    </row>
    <row r="15" spans="2:3" ht="15" customHeight="1" x14ac:dyDescent="0.35">
      <c r="B15" s="302" t="s">
        <v>204</v>
      </c>
      <c r="C15" s="302" t="s">
        <v>199</v>
      </c>
    </row>
    <row r="16" spans="2:3" ht="15" customHeight="1" x14ac:dyDescent="0.35">
      <c r="B16" s="302" t="s">
        <v>205</v>
      </c>
      <c r="C16" s="302" t="s">
        <v>75</v>
      </c>
    </row>
    <row r="17" spans="2:3" ht="15" customHeight="1" x14ac:dyDescent="0.35">
      <c r="B17" s="302" t="s">
        <v>206</v>
      </c>
      <c r="C17" s="302" t="s">
        <v>74</v>
      </c>
    </row>
    <row r="18" spans="2:3" ht="15" customHeight="1" x14ac:dyDescent="0.35">
      <c r="B18" s="302" t="s">
        <v>207</v>
      </c>
      <c r="C18" s="302" t="s">
        <v>76</v>
      </c>
    </row>
    <row r="19" spans="2:3" ht="15" customHeight="1" x14ac:dyDescent="0.35">
      <c r="B19" s="302" t="s">
        <v>208</v>
      </c>
      <c r="C19" s="302" t="s">
        <v>209</v>
      </c>
    </row>
    <row r="20" spans="2:3" ht="15" customHeight="1" x14ac:dyDescent="0.35">
      <c r="B20" s="302" t="s">
        <v>210</v>
      </c>
      <c r="C20" s="302" t="s">
        <v>72</v>
      </c>
    </row>
    <row r="21" spans="2:3" ht="15" customHeight="1" x14ac:dyDescent="0.35">
      <c r="B21" s="302" t="s">
        <v>211</v>
      </c>
      <c r="C21" s="302" t="s">
        <v>79</v>
      </c>
    </row>
    <row r="22" spans="2:3" ht="15" customHeight="1" x14ac:dyDescent="0.35">
      <c r="B22" s="302" t="s">
        <v>212</v>
      </c>
      <c r="C22" s="302" t="s">
        <v>78</v>
      </c>
    </row>
    <row r="23" spans="2:3" ht="15" customHeight="1" x14ac:dyDescent="0.35">
      <c r="B23" s="302" t="s">
        <v>213</v>
      </c>
      <c r="C23" s="302" t="s">
        <v>73</v>
      </c>
    </row>
    <row r="24" spans="2:3" ht="15" customHeight="1" x14ac:dyDescent="0.35">
      <c r="B24" s="302" t="s">
        <v>214</v>
      </c>
      <c r="C24" s="302" t="s">
        <v>82</v>
      </c>
    </row>
    <row r="25" spans="2:3" ht="15" customHeight="1" x14ac:dyDescent="0.35">
      <c r="B25" s="302" t="s">
        <v>215</v>
      </c>
      <c r="C25" s="302" t="s">
        <v>75</v>
      </c>
    </row>
    <row r="26" spans="2:3" ht="15" customHeight="1" x14ac:dyDescent="0.35">
      <c r="B26" s="302" t="s">
        <v>216</v>
      </c>
      <c r="C26" s="302" t="s">
        <v>74</v>
      </c>
    </row>
    <row r="27" spans="2:3" ht="15" customHeight="1" x14ac:dyDescent="0.35">
      <c r="B27" s="302" t="s">
        <v>217</v>
      </c>
      <c r="C27" s="302" t="s">
        <v>74</v>
      </c>
    </row>
    <row r="28" spans="2:3" ht="15" customHeight="1" x14ac:dyDescent="0.35">
      <c r="B28" s="302" t="s">
        <v>218</v>
      </c>
      <c r="C28" s="302" t="s">
        <v>199</v>
      </c>
    </row>
    <row r="29" spans="2:3" ht="15" customHeight="1" x14ac:dyDescent="0.35">
      <c r="B29" s="302" t="s">
        <v>219</v>
      </c>
      <c r="C29" s="302" t="s">
        <v>199</v>
      </c>
    </row>
    <row r="30" spans="2:3" ht="15" customHeight="1" x14ac:dyDescent="0.35">
      <c r="B30" s="302" t="s">
        <v>220</v>
      </c>
      <c r="C30" s="302" t="s">
        <v>74</v>
      </c>
    </row>
    <row r="31" spans="2:3" ht="15" customHeight="1" x14ac:dyDescent="0.35">
      <c r="B31" s="302" t="s">
        <v>221</v>
      </c>
      <c r="C31" s="302" t="s">
        <v>77</v>
      </c>
    </row>
    <row r="32" spans="2:3" ht="15" customHeight="1" x14ac:dyDescent="0.35">
      <c r="B32" s="302" t="s">
        <v>222</v>
      </c>
      <c r="C32" s="302" t="s">
        <v>73</v>
      </c>
    </row>
    <row r="33" spans="2:3" ht="15" customHeight="1" x14ac:dyDescent="0.35">
      <c r="B33" s="302" t="s">
        <v>223</v>
      </c>
      <c r="C33" s="302" t="s">
        <v>75</v>
      </c>
    </row>
    <row r="34" spans="2:3" ht="15" customHeight="1" x14ac:dyDescent="0.35">
      <c r="B34" s="302" t="s">
        <v>224</v>
      </c>
      <c r="C34" s="302" t="s">
        <v>203</v>
      </c>
    </row>
    <row r="35" spans="2:3" ht="15" customHeight="1" x14ac:dyDescent="0.35">
      <c r="B35" s="302" t="s">
        <v>225</v>
      </c>
      <c r="C35" s="302" t="s">
        <v>199</v>
      </c>
    </row>
    <row r="36" spans="2:3" ht="15" customHeight="1" x14ac:dyDescent="0.35">
      <c r="B36" s="302" t="s">
        <v>226</v>
      </c>
      <c r="C36" s="302" t="s">
        <v>79</v>
      </c>
    </row>
    <row r="37" spans="2:3" ht="15" customHeight="1" x14ac:dyDescent="0.35">
      <c r="B37" s="302" t="s">
        <v>227</v>
      </c>
      <c r="C37" s="302" t="s">
        <v>75</v>
      </c>
    </row>
    <row r="38" spans="2:3" ht="15" customHeight="1" x14ac:dyDescent="0.35">
      <c r="B38" s="302" t="s">
        <v>228</v>
      </c>
      <c r="C38" s="302" t="s">
        <v>73</v>
      </c>
    </row>
    <row r="39" spans="2:3" ht="15" customHeight="1" x14ac:dyDescent="0.35">
      <c r="B39" s="302" t="s">
        <v>229</v>
      </c>
      <c r="C39" s="302" t="s">
        <v>75</v>
      </c>
    </row>
    <row r="40" spans="2:3" ht="15" customHeight="1" x14ac:dyDescent="0.35">
      <c r="B40" s="302" t="s">
        <v>230</v>
      </c>
      <c r="C40" s="302" t="s">
        <v>84</v>
      </c>
    </row>
    <row r="41" spans="2:3" ht="15" customHeight="1" x14ac:dyDescent="0.35">
      <c r="B41" s="302" t="s">
        <v>231</v>
      </c>
      <c r="C41" s="302" t="s">
        <v>86</v>
      </c>
    </row>
    <row r="42" spans="2:3" ht="15" customHeight="1" x14ac:dyDescent="0.35">
      <c r="B42" s="302" t="s">
        <v>232</v>
      </c>
      <c r="C42" s="302" t="s">
        <v>78</v>
      </c>
    </row>
    <row r="43" spans="2:3" ht="15" customHeight="1" x14ac:dyDescent="0.35">
      <c r="B43" s="302" t="s">
        <v>233</v>
      </c>
      <c r="C43" s="302" t="s">
        <v>72</v>
      </c>
    </row>
    <row r="44" spans="2:3" ht="15" customHeight="1" x14ac:dyDescent="0.35">
      <c r="B44" s="302" t="s">
        <v>234</v>
      </c>
      <c r="C44" s="302" t="s">
        <v>203</v>
      </c>
    </row>
    <row r="45" spans="2:3" ht="15" customHeight="1" x14ac:dyDescent="0.35">
      <c r="B45" s="302" t="s">
        <v>235</v>
      </c>
      <c r="C45" s="302" t="s">
        <v>75</v>
      </c>
    </row>
    <row r="46" spans="2:3" ht="15" customHeight="1" x14ac:dyDescent="0.35">
      <c r="B46" s="302" t="s">
        <v>236</v>
      </c>
      <c r="C46" s="302" t="s">
        <v>74</v>
      </c>
    </row>
    <row r="47" spans="2:3" ht="15" customHeight="1" x14ac:dyDescent="0.35">
      <c r="B47" s="302" t="s">
        <v>237</v>
      </c>
      <c r="C47" s="302" t="s">
        <v>73</v>
      </c>
    </row>
    <row r="48" spans="2:3" ht="15" customHeight="1" x14ac:dyDescent="0.35">
      <c r="B48" s="302" t="s">
        <v>238</v>
      </c>
      <c r="C48" s="302" t="s">
        <v>77</v>
      </c>
    </row>
    <row r="49" spans="2:3" ht="15" customHeight="1" x14ac:dyDescent="0.35">
      <c r="B49" s="302" t="s">
        <v>239</v>
      </c>
      <c r="C49" s="302" t="s">
        <v>73</v>
      </c>
    </row>
    <row r="50" spans="2:3" ht="15" customHeight="1" x14ac:dyDescent="0.35">
      <c r="B50" s="302" t="s">
        <v>240</v>
      </c>
      <c r="C50" s="302" t="s">
        <v>77</v>
      </c>
    </row>
    <row r="51" spans="2:3" ht="15" customHeight="1" x14ac:dyDescent="0.35">
      <c r="B51" s="302" t="s">
        <v>241</v>
      </c>
      <c r="C51" s="302" t="s">
        <v>74</v>
      </c>
    </row>
    <row r="52" spans="2:3" ht="15" customHeight="1" x14ac:dyDescent="0.35">
      <c r="B52" s="302" t="s">
        <v>242</v>
      </c>
      <c r="C52" s="302" t="s">
        <v>75</v>
      </c>
    </row>
    <row r="53" spans="2:3" ht="15" customHeight="1" x14ac:dyDescent="0.35">
      <c r="B53" s="302" t="s">
        <v>243</v>
      </c>
      <c r="C53" s="302" t="s">
        <v>77</v>
      </c>
    </row>
    <row r="54" spans="2:3" ht="15" customHeight="1" x14ac:dyDescent="0.35">
      <c r="B54" s="302" t="s">
        <v>244</v>
      </c>
      <c r="C54" s="302" t="s">
        <v>79</v>
      </c>
    </row>
    <row r="55" spans="2:3" ht="15" customHeight="1" x14ac:dyDescent="0.35">
      <c r="B55" s="302" t="s">
        <v>245</v>
      </c>
      <c r="C55" s="302" t="s">
        <v>86</v>
      </c>
    </row>
    <row r="56" spans="2:3" ht="15" customHeight="1" x14ac:dyDescent="0.35">
      <c r="B56" s="302" t="s">
        <v>246</v>
      </c>
      <c r="C56" s="302" t="s">
        <v>73</v>
      </c>
    </row>
    <row r="57" spans="2:3" ht="15" customHeight="1" x14ac:dyDescent="0.35">
      <c r="B57" s="303" t="s">
        <v>247</v>
      </c>
      <c r="C57" s="302" t="s">
        <v>77</v>
      </c>
    </row>
    <row r="58" spans="2:3" ht="15" customHeight="1" x14ac:dyDescent="0.35">
      <c r="B58" s="302" t="s">
        <v>248</v>
      </c>
      <c r="C58" s="302" t="s">
        <v>79</v>
      </c>
    </row>
    <row r="59" spans="2:3" ht="15" customHeight="1" x14ac:dyDescent="0.35">
      <c r="B59" s="302" t="s">
        <v>249</v>
      </c>
      <c r="C59" s="302" t="s">
        <v>74</v>
      </c>
    </row>
    <row r="60" spans="2:3" ht="15" customHeight="1" x14ac:dyDescent="0.35">
      <c r="B60" s="302" t="s">
        <v>250</v>
      </c>
      <c r="C60" s="302" t="s">
        <v>81</v>
      </c>
    </row>
    <row r="61" spans="2:3" ht="15" customHeight="1" x14ac:dyDescent="0.35">
      <c r="B61" s="302" t="s">
        <v>251</v>
      </c>
      <c r="C61" s="302" t="s">
        <v>77</v>
      </c>
    </row>
    <row r="62" spans="2:3" ht="15" customHeight="1" x14ac:dyDescent="0.35">
      <c r="B62" s="302" t="s">
        <v>252</v>
      </c>
      <c r="C62" s="302" t="s">
        <v>77</v>
      </c>
    </row>
    <row r="63" spans="2:3" ht="15" customHeight="1" x14ac:dyDescent="0.35">
      <c r="B63" s="302" t="s">
        <v>253</v>
      </c>
      <c r="C63" s="302" t="s">
        <v>78</v>
      </c>
    </row>
    <row r="64" spans="2:3" ht="15" customHeight="1" x14ac:dyDescent="0.35">
      <c r="B64" s="302" t="s">
        <v>254</v>
      </c>
      <c r="C64" s="302" t="s">
        <v>84</v>
      </c>
    </row>
    <row r="65" spans="2:3" ht="15" customHeight="1" x14ac:dyDescent="0.35">
      <c r="B65" s="302" t="s">
        <v>255</v>
      </c>
      <c r="C65" s="302" t="s">
        <v>77</v>
      </c>
    </row>
    <row r="66" spans="2:3" ht="15" customHeight="1" x14ac:dyDescent="0.35">
      <c r="B66" s="302" t="s">
        <v>256</v>
      </c>
      <c r="C66" s="302" t="s">
        <v>82</v>
      </c>
    </row>
    <row r="67" spans="2:3" ht="15" customHeight="1" x14ac:dyDescent="0.35">
      <c r="B67" s="302" t="s">
        <v>257</v>
      </c>
      <c r="C67" s="302" t="s">
        <v>73</v>
      </c>
    </row>
    <row r="68" spans="2:3" ht="15" customHeight="1" x14ac:dyDescent="0.35">
      <c r="B68" s="302" t="s">
        <v>258</v>
      </c>
      <c r="C68" s="302" t="s">
        <v>79</v>
      </c>
    </row>
    <row r="69" spans="2:3" ht="15" customHeight="1" x14ac:dyDescent="0.35">
      <c r="B69" s="302" t="s">
        <v>259</v>
      </c>
      <c r="C69" s="302" t="s">
        <v>86</v>
      </c>
    </row>
    <row r="70" spans="2:3" ht="15" customHeight="1" x14ac:dyDescent="0.35">
      <c r="B70" s="302" t="s">
        <v>260</v>
      </c>
      <c r="C70" s="302" t="s">
        <v>79</v>
      </c>
    </row>
    <row r="71" spans="2:3" ht="15" customHeight="1" x14ac:dyDescent="0.35">
      <c r="B71" s="302" t="s">
        <v>261</v>
      </c>
      <c r="C71" s="302" t="s">
        <v>199</v>
      </c>
    </row>
    <row r="72" spans="2:3" ht="15" customHeight="1" x14ac:dyDescent="0.35">
      <c r="B72" s="302" t="s">
        <v>262</v>
      </c>
      <c r="C72" s="302" t="s">
        <v>78</v>
      </c>
    </row>
    <row r="73" spans="2:3" ht="15" customHeight="1" x14ac:dyDescent="0.35">
      <c r="B73" s="302" t="s">
        <v>263</v>
      </c>
      <c r="C73" s="302" t="s">
        <v>73</v>
      </c>
    </row>
    <row r="74" spans="2:3" ht="15" customHeight="1" x14ac:dyDescent="0.35">
      <c r="B74" s="302" t="s">
        <v>264</v>
      </c>
      <c r="C74" s="302" t="s">
        <v>83</v>
      </c>
    </row>
    <row r="75" spans="2:3" ht="15" customHeight="1" x14ac:dyDescent="0.35">
      <c r="B75" s="302" t="s">
        <v>265</v>
      </c>
      <c r="C75" s="302" t="s">
        <v>74</v>
      </c>
    </row>
    <row r="76" spans="2:3" ht="15" customHeight="1" x14ac:dyDescent="0.35">
      <c r="B76" s="302" t="s">
        <v>266</v>
      </c>
      <c r="C76" s="302" t="s">
        <v>79</v>
      </c>
    </row>
    <row r="77" spans="2:3" ht="15" customHeight="1" x14ac:dyDescent="0.35">
      <c r="B77" s="302" t="s">
        <v>267</v>
      </c>
      <c r="C77" s="302" t="s">
        <v>199</v>
      </c>
    </row>
    <row r="78" spans="2:3" ht="15" customHeight="1" x14ac:dyDescent="0.35">
      <c r="B78" s="302" t="s">
        <v>268</v>
      </c>
      <c r="C78" s="302" t="s">
        <v>72</v>
      </c>
    </row>
    <row r="79" spans="2:3" ht="15" customHeight="1" x14ac:dyDescent="0.35">
      <c r="B79" s="303" t="s">
        <v>269</v>
      </c>
      <c r="C79" s="302" t="s">
        <v>199</v>
      </c>
    </row>
    <row r="80" spans="2:3" ht="15" customHeight="1" x14ac:dyDescent="0.35">
      <c r="B80" s="302" t="s">
        <v>270</v>
      </c>
      <c r="C80" s="302" t="s">
        <v>73</v>
      </c>
    </row>
    <row r="81" spans="2:3" ht="15" customHeight="1" x14ac:dyDescent="0.35">
      <c r="B81" s="302" t="s">
        <v>271</v>
      </c>
      <c r="C81" s="302" t="s">
        <v>74</v>
      </c>
    </row>
    <row r="82" spans="2:3" ht="15" customHeight="1" x14ac:dyDescent="0.35">
      <c r="B82" s="302" t="s">
        <v>272</v>
      </c>
      <c r="C82" s="302" t="s">
        <v>77</v>
      </c>
    </row>
    <row r="83" spans="2:3" ht="15" customHeight="1" x14ac:dyDescent="0.35">
      <c r="B83" s="302" t="s">
        <v>273</v>
      </c>
      <c r="C83" s="302" t="s">
        <v>83</v>
      </c>
    </row>
    <row r="84" spans="2:3" ht="15" customHeight="1" x14ac:dyDescent="0.35">
      <c r="B84" s="302" t="s">
        <v>274</v>
      </c>
      <c r="C84" s="302" t="s">
        <v>79</v>
      </c>
    </row>
    <row r="85" spans="2:3" ht="15" customHeight="1" x14ac:dyDescent="0.35">
      <c r="B85" s="302" t="s">
        <v>275</v>
      </c>
      <c r="C85" s="302" t="s">
        <v>78</v>
      </c>
    </row>
    <row r="86" spans="2:3" ht="15" customHeight="1" x14ac:dyDescent="0.35">
      <c r="B86" s="302" t="s">
        <v>276</v>
      </c>
      <c r="C86" s="302" t="s">
        <v>84</v>
      </c>
    </row>
    <row r="87" spans="2:3" ht="15" customHeight="1" x14ac:dyDescent="0.35">
      <c r="B87" s="302" t="s">
        <v>277</v>
      </c>
      <c r="C87" s="302" t="s">
        <v>199</v>
      </c>
    </row>
    <row r="88" spans="2:3" ht="15" customHeight="1" x14ac:dyDescent="0.35">
      <c r="B88" s="302" t="s">
        <v>278</v>
      </c>
      <c r="C88" s="302" t="s">
        <v>74</v>
      </c>
    </row>
    <row r="89" spans="2:3" ht="15" customHeight="1" x14ac:dyDescent="0.35">
      <c r="B89" s="303" t="s">
        <v>279</v>
      </c>
      <c r="C89" s="302" t="s">
        <v>77</v>
      </c>
    </row>
    <row r="90" spans="2:3" ht="15" customHeight="1" x14ac:dyDescent="0.35">
      <c r="B90" s="302" t="s">
        <v>280</v>
      </c>
      <c r="C90" s="302" t="s">
        <v>77</v>
      </c>
    </row>
    <row r="91" spans="2:3" ht="15" customHeight="1" x14ac:dyDescent="0.35">
      <c r="B91" s="302" t="s">
        <v>281</v>
      </c>
      <c r="C91" s="302" t="s">
        <v>78</v>
      </c>
    </row>
    <row r="92" spans="2:3" ht="15" customHeight="1" x14ac:dyDescent="0.35">
      <c r="B92" s="302" t="s">
        <v>282</v>
      </c>
      <c r="C92" s="302" t="s">
        <v>79</v>
      </c>
    </row>
    <row r="93" spans="2:3" ht="15" customHeight="1" x14ac:dyDescent="0.35">
      <c r="B93" s="302" t="s">
        <v>283</v>
      </c>
      <c r="C93" s="302" t="s">
        <v>78</v>
      </c>
    </row>
    <row r="94" spans="2:3" ht="15" customHeight="1" x14ac:dyDescent="0.35">
      <c r="B94" s="302" t="s">
        <v>284</v>
      </c>
      <c r="C94" s="302" t="s">
        <v>72</v>
      </c>
    </row>
    <row r="95" spans="2:3" ht="15" customHeight="1" x14ac:dyDescent="0.35">
      <c r="B95" s="302" t="s">
        <v>285</v>
      </c>
      <c r="C95" s="302" t="s">
        <v>77</v>
      </c>
    </row>
    <row r="96" spans="2:3" ht="15" customHeight="1" x14ac:dyDescent="0.35">
      <c r="B96" s="303" t="s">
        <v>286</v>
      </c>
      <c r="C96" s="302" t="s">
        <v>77</v>
      </c>
    </row>
    <row r="97" spans="2:3" ht="15" customHeight="1" x14ac:dyDescent="0.35">
      <c r="B97" s="302" t="s">
        <v>287</v>
      </c>
      <c r="C97" s="302" t="s">
        <v>199</v>
      </c>
    </row>
    <row r="98" spans="2:3" ht="15" customHeight="1" x14ac:dyDescent="0.35">
      <c r="B98" s="302" t="s">
        <v>288</v>
      </c>
      <c r="C98" s="302" t="s">
        <v>79</v>
      </c>
    </row>
    <row r="99" spans="2:3" ht="15" customHeight="1" x14ac:dyDescent="0.35">
      <c r="B99" s="302" t="s">
        <v>289</v>
      </c>
      <c r="C99" s="302" t="s">
        <v>86</v>
      </c>
    </row>
    <row r="100" spans="2:3" ht="15" customHeight="1" x14ac:dyDescent="0.35">
      <c r="B100" s="302" t="s">
        <v>290</v>
      </c>
      <c r="C100" s="302" t="s">
        <v>72</v>
      </c>
    </row>
    <row r="101" spans="2:3" ht="15" customHeight="1" x14ac:dyDescent="0.35">
      <c r="B101" s="302" t="s">
        <v>291</v>
      </c>
      <c r="C101" s="302" t="s">
        <v>79</v>
      </c>
    </row>
    <row r="102" spans="2:3" ht="15" customHeight="1" x14ac:dyDescent="0.35">
      <c r="B102" s="302" t="s">
        <v>292</v>
      </c>
      <c r="C102" s="302" t="s">
        <v>72</v>
      </c>
    </row>
    <row r="103" spans="2:3" ht="15" customHeight="1" x14ac:dyDescent="0.35">
      <c r="B103" s="302" t="s">
        <v>293</v>
      </c>
      <c r="C103" s="302" t="s">
        <v>75</v>
      </c>
    </row>
    <row r="104" spans="2:3" ht="15" customHeight="1" x14ac:dyDescent="0.35">
      <c r="B104" s="302" t="s">
        <v>294</v>
      </c>
      <c r="C104" s="302" t="s">
        <v>78</v>
      </c>
    </row>
    <row r="105" spans="2:3" ht="15" customHeight="1" x14ac:dyDescent="0.35">
      <c r="B105" s="302" t="s">
        <v>295</v>
      </c>
      <c r="C105" s="302" t="s">
        <v>73</v>
      </c>
    </row>
    <row r="106" spans="2:3" ht="15" customHeight="1" x14ac:dyDescent="0.35">
      <c r="B106" s="302" t="s">
        <v>296</v>
      </c>
      <c r="C106" s="302" t="s">
        <v>79</v>
      </c>
    </row>
    <row r="107" spans="2:3" ht="15" customHeight="1" x14ac:dyDescent="0.35">
      <c r="B107" s="302" t="s">
        <v>297</v>
      </c>
      <c r="C107" s="302" t="s">
        <v>209</v>
      </c>
    </row>
    <row r="108" spans="2:3" ht="15" customHeight="1" x14ac:dyDescent="0.35">
      <c r="B108" s="302" t="s">
        <v>298</v>
      </c>
      <c r="C108" s="302" t="s">
        <v>79</v>
      </c>
    </row>
    <row r="109" spans="2:3" ht="15" customHeight="1" x14ac:dyDescent="0.35">
      <c r="B109" s="302" t="s">
        <v>299</v>
      </c>
      <c r="C109" s="302" t="s">
        <v>76</v>
      </c>
    </row>
    <row r="110" spans="2:3" ht="15" customHeight="1" x14ac:dyDescent="0.35">
      <c r="B110" s="302" t="s">
        <v>300</v>
      </c>
      <c r="C110" s="302" t="s">
        <v>203</v>
      </c>
    </row>
    <row r="111" spans="2:3" ht="15" customHeight="1" x14ac:dyDescent="0.35">
      <c r="B111" s="302" t="s">
        <v>301</v>
      </c>
      <c r="C111" s="302" t="s">
        <v>74</v>
      </c>
    </row>
    <row r="112" spans="2:3" ht="15" customHeight="1" x14ac:dyDescent="0.35">
      <c r="B112" s="302" t="s">
        <v>302</v>
      </c>
      <c r="C112" s="302" t="s">
        <v>75</v>
      </c>
    </row>
    <row r="113" spans="2:3" ht="15" customHeight="1" x14ac:dyDescent="0.35">
      <c r="B113" s="302" t="s">
        <v>303</v>
      </c>
      <c r="C113" s="302" t="s">
        <v>79</v>
      </c>
    </row>
    <row r="114" spans="2:3" ht="15" customHeight="1" x14ac:dyDescent="0.35">
      <c r="B114" s="302" t="s">
        <v>304</v>
      </c>
      <c r="C114" s="302" t="s">
        <v>74</v>
      </c>
    </row>
    <row r="115" spans="2:3" ht="15" customHeight="1" x14ac:dyDescent="0.35">
      <c r="B115" s="302" t="s">
        <v>305</v>
      </c>
      <c r="C115" s="302" t="s">
        <v>203</v>
      </c>
    </row>
    <row r="116" spans="2:3" ht="15" customHeight="1" x14ac:dyDescent="0.35">
      <c r="B116" s="302" t="s">
        <v>306</v>
      </c>
      <c r="C116" s="302" t="s">
        <v>74</v>
      </c>
    </row>
    <row r="117" spans="2:3" ht="15" customHeight="1" x14ac:dyDescent="0.35">
      <c r="B117" s="302" t="s">
        <v>307</v>
      </c>
      <c r="C117" s="302" t="s">
        <v>77</v>
      </c>
    </row>
    <row r="118" spans="2:3" ht="15" customHeight="1" x14ac:dyDescent="0.35">
      <c r="B118" s="302" t="s">
        <v>308</v>
      </c>
      <c r="C118" s="302" t="s">
        <v>199</v>
      </c>
    </row>
    <row r="119" spans="2:3" ht="15" customHeight="1" x14ac:dyDescent="0.35">
      <c r="B119" s="302" t="s">
        <v>309</v>
      </c>
      <c r="C119" s="302" t="s">
        <v>74</v>
      </c>
    </row>
    <row r="120" spans="2:3" ht="15" customHeight="1" x14ac:dyDescent="0.35">
      <c r="B120" s="302" t="s">
        <v>310</v>
      </c>
      <c r="C120" s="302" t="s">
        <v>77</v>
      </c>
    </row>
    <row r="121" spans="2:3" ht="15" customHeight="1" x14ac:dyDescent="0.35">
      <c r="B121" s="302" t="s">
        <v>311</v>
      </c>
      <c r="C121" s="302" t="s">
        <v>199</v>
      </c>
    </row>
    <row r="122" spans="2:3" ht="15" customHeight="1" x14ac:dyDescent="0.35">
      <c r="B122" s="302" t="s">
        <v>312</v>
      </c>
      <c r="C122" s="302" t="s">
        <v>74</v>
      </c>
    </row>
    <row r="123" spans="2:3" ht="15" customHeight="1" x14ac:dyDescent="0.35">
      <c r="B123" s="302" t="s">
        <v>313</v>
      </c>
      <c r="C123" s="302" t="s">
        <v>78</v>
      </c>
    </row>
    <row r="124" spans="2:3" ht="15" customHeight="1" x14ac:dyDescent="0.35">
      <c r="B124" s="302" t="s">
        <v>314</v>
      </c>
      <c r="C124" s="302" t="s">
        <v>74</v>
      </c>
    </row>
    <row r="125" spans="2:3" ht="15" customHeight="1" x14ac:dyDescent="0.35">
      <c r="B125" s="302" t="s">
        <v>315</v>
      </c>
      <c r="C125" s="302" t="s">
        <v>72</v>
      </c>
    </row>
    <row r="126" spans="2:3" ht="15" customHeight="1" x14ac:dyDescent="0.35">
      <c r="B126" s="302" t="s">
        <v>316</v>
      </c>
      <c r="C126" s="302" t="s">
        <v>75</v>
      </c>
    </row>
    <row r="127" spans="2:3" ht="15" customHeight="1" x14ac:dyDescent="0.35">
      <c r="B127" s="302" t="s">
        <v>317</v>
      </c>
      <c r="C127" s="302" t="s">
        <v>81</v>
      </c>
    </row>
    <row r="128" spans="2:3" ht="15" customHeight="1" x14ac:dyDescent="0.35">
      <c r="B128" s="303" t="s">
        <v>318</v>
      </c>
      <c r="C128" s="302" t="s">
        <v>86</v>
      </c>
    </row>
    <row r="129" spans="2:3" ht="15" customHeight="1" x14ac:dyDescent="0.35">
      <c r="B129" s="302" t="s">
        <v>319</v>
      </c>
      <c r="C129" s="302" t="s">
        <v>84</v>
      </c>
    </row>
    <row r="130" spans="2:3" ht="15" customHeight="1" x14ac:dyDescent="0.35">
      <c r="B130" s="302" t="s">
        <v>320</v>
      </c>
      <c r="C130" s="302" t="s">
        <v>73</v>
      </c>
    </row>
    <row r="131" spans="2:3" ht="15" customHeight="1" x14ac:dyDescent="0.35">
      <c r="B131" s="302" t="s">
        <v>321</v>
      </c>
      <c r="C131" s="302" t="s">
        <v>77</v>
      </c>
    </row>
    <row r="132" spans="2:3" ht="15" customHeight="1" x14ac:dyDescent="0.35">
      <c r="B132" s="302" t="s">
        <v>322</v>
      </c>
      <c r="C132" s="302" t="s">
        <v>72</v>
      </c>
    </row>
    <row r="133" spans="2:3" ht="15" customHeight="1" x14ac:dyDescent="0.35">
      <c r="B133" s="302" t="s">
        <v>323</v>
      </c>
      <c r="C133" s="302" t="s">
        <v>77</v>
      </c>
    </row>
    <row r="134" spans="2:3" ht="15" customHeight="1" x14ac:dyDescent="0.35">
      <c r="B134" s="302" t="s">
        <v>324</v>
      </c>
      <c r="C134" s="302" t="s">
        <v>76</v>
      </c>
    </row>
    <row r="135" spans="2:3" ht="15" customHeight="1" x14ac:dyDescent="0.35">
      <c r="B135" s="302" t="s">
        <v>325</v>
      </c>
      <c r="C135" s="302" t="s">
        <v>75</v>
      </c>
    </row>
    <row r="136" spans="2:3" ht="15" customHeight="1" x14ac:dyDescent="0.35">
      <c r="B136" s="302" t="s">
        <v>326</v>
      </c>
      <c r="C136" s="302" t="s">
        <v>74</v>
      </c>
    </row>
    <row r="137" spans="2:3" ht="15" customHeight="1" x14ac:dyDescent="0.35">
      <c r="B137" s="302" t="s">
        <v>327</v>
      </c>
      <c r="C137" s="302" t="s">
        <v>74</v>
      </c>
    </row>
    <row r="138" spans="2:3" ht="15" customHeight="1" x14ac:dyDescent="0.35">
      <c r="B138" s="302" t="s">
        <v>328</v>
      </c>
      <c r="C138" s="302" t="s">
        <v>78</v>
      </c>
    </row>
    <row r="139" spans="2:3" ht="15" customHeight="1" x14ac:dyDescent="0.35">
      <c r="B139" s="302" t="s">
        <v>329</v>
      </c>
      <c r="C139" s="302" t="s">
        <v>77</v>
      </c>
    </row>
    <row r="140" spans="2:3" ht="15" customHeight="1" x14ac:dyDescent="0.35">
      <c r="B140" s="302" t="s">
        <v>330</v>
      </c>
      <c r="C140" s="302" t="s">
        <v>78</v>
      </c>
    </row>
    <row r="141" spans="2:3" ht="15" customHeight="1" x14ac:dyDescent="0.35">
      <c r="B141" s="302" t="s">
        <v>331</v>
      </c>
      <c r="C141" s="302" t="s">
        <v>75</v>
      </c>
    </row>
    <row r="142" spans="2:3" ht="15" customHeight="1" x14ac:dyDescent="0.35">
      <c r="B142" s="303" t="s">
        <v>306</v>
      </c>
      <c r="C142" s="302" t="s">
        <v>74</v>
      </c>
    </row>
    <row r="143" spans="2:3" ht="15" customHeight="1" x14ac:dyDescent="0.35">
      <c r="B143" s="302" t="s">
        <v>332</v>
      </c>
      <c r="C143" s="302" t="s">
        <v>199</v>
      </c>
    </row>
    <row r="144" spans="2:3" ht="15" customHeight="1" x14ac:dyDescent="0.35">
      <c r="B144" s="304" t="s">
        <v>333</v>
      </c>
      <c r="C144" s="302" t="s">
        <v>77</v>
      </c>
    </row>
    <row r="145" spans="2:3" ht="15" customHeight="1" x14ac:dyDescent="0.35">
      <c r="B145" s="302" t="s">
        <v>334</v>
      </c>
      <c r="C145" s="302" t="s">
        <v>76</v>
      </c>
    </row>
    <row r="146" spans="2:3" ht="15" customHeight="1" x14ac:dyDescent="0.35">
      <c r="B146" s="302" t="s">
        <v>335</v>
      </c>
      <c r="C146" s="302" t="s">
        <v>77</v>
      </c>
    </row>
    <row r="147" spans="2:3" ht="15" customHeight="1" x14ac:dyDescent="0.35">
      <c r="B147" s="302" t="s">
        <v>336</v>
      </c>
      <c r="C147" s="302" t="s">
        <v>75</v>
      </c>
    </row>
    <row r="148" spans="2:3" ht="15" customHeight="1" x14ac:dyDescent="0.35">
      <c r="B148" s="302" t="s">
        <v>337</v>
      </c>
      <c r="C148" s="302" t="s">
        <v>79</v>
      </c>
    </row>
    <row r="149" spans="2:3" ht="15" customHeight="1" x14ac:dyDescent="0.35">
      <c r="B149" s="302" t="s">
        <v>338</v>
      </c>
      <c r="C149" s="302" t="s">
        <v>78</v>
      </c>
    </row>
    <row r="150" spans="2:3" ht="15" customHeight="1" x14ac:dyDescent="0.35">
      <c r="B150" s="302" t="s">
        <v>339</v>
      </c>
      <c r="C150" s="302" t="s">
        <v>76</v>
      </c>
    </row>
    <row r="151" spans="2:3" ht="15" customHeight="1" x14ac:dyDescent="0.35">
      <c r="B151" s="302" t="s">
        <v>340</v>
      </c>
      <c r="C151" s="302" t="s">
        <v>74</v>
      </c>
    </row>
    <row r="152" spans="2:3" ht="15" customHeight="1" x14ac:dyDescent="0.35">
      <c r="B152" s="302" t="s">
        <v>341</v>
      </c>
      <c r="C152" s="302" t="s">
        <v>76</v>
      </c>
    </row>
    <row r="153" spans="2:3" ht="15" customHeight="1" x14ac:dyDescent="0.35">
      <c r="B153" s="303" t="s">
        <v>342</v>
      </c>
      <c r="C153" s="302" t="s">
        <v>75</v>
      </c>
    </row>
    <row r="154" spans="2:3" ht="15" customHeight="1" x14ac:dyDescent="0.35">
      <c r="B154" s="302" t="s">
        <v>343</v>
      </c>
      <c r="C154" s="302" t="s">
        <v>73</v>
      </c>
    </row>
    <row r="155" spans="2:3" ht="15" customHeight="1" x14ac:dyDescent="0.35">
      <c r="B155" s="302" t="s">
        <v>344</v>
      </c>
      <c r="C155" s="302" t="s">
        <v>77</v>
      </c>
    </row>
    <row r="156" spans="2:3" ht="15" customHeight="1" x14ac:dyDescent="0.35">
      <c r="B156" s="302" t="s">
        <v>345</v>
      </c>
      <c r="C156" s="302" t="s">
        <v>199</v>
      </c>
    </row>
    <row r="157" spans="2:3" ht="15" customHeight="1" x14ac:dyDescent="0.35">
      <c r="B157" s="302" t="s">
        <v>346</v>
      </c>
      <c r="C157" s="302" t="s">
        <v>75</v>
      </c>
    </row>
    <row r="158" spans="2:3" ht="15" customHeight="1" x14ac:dyDescent="0.35">
      <c r="B158" s="302" t="s">
        <v>347</v>
      </c>
      <c r="C158" s="302" t="s">
        <v>84</v>
      </c>
    </row>
    <row r="159" spans="2:3" ht="15" customHeight="1" x14ac:dyDescent="0.35">
      <c r="B159" s="302" t="s">
        <v>348</v>
      </c>
      <c r="C159" s="302" t="s">
        <v>75</v>
      </c>
    </row>
    <row r="160" spans="2:3" ht="15" customHeight="1" x14ac:dyDescent="0.35">
      <c r="B160" s="302" t="s">
        <v>349</v>
      </c>
      <c r="C160" s="302" t="s">
        <v>84</v>
      </c>
    </row>
  </sheetData>
  <sheetProtection algorithmName="SHA-512" hashValue="D2pdW4BM6kRIDOJEAUkbvkCud+YuzfqpBYOm5dRhCpranRFTwRwhI21fIdjLZPqoRSrJUu8Je2qn4ZyOdYnNJA==" saltValue="PsuBJ7dBQHRNDx3LPixzNg==" spinCount="100000" sheet="1" objects="1" scenarios="1"/>
  <autoFilter ref="B1:C160" xr:uid="{00000000-0009-0000-0000-000004000000}"/>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930D4881B426479DFFD409E83C1F79" ma:contentTypeVersion="37" ma:contentTypeDescription="Create a new document." ma:contentTypeScope="" ma:versionID="ed728b253ad9ab2ee9726ff41491775f">
  <xsd:schema xmlns:xsd="http://www.w3.org/2001/XMLSchema" xmlns:xs="http://www.w3.org/2001/XMLSchema" xmlns:p="http://schemas.microsoft.com/office/2006/metadata/properties" xmlns:ns2="3fb4b005-a1e9-415f-95e8-b72bee4e82f5" xmlns:ns3="6554f0f3-0605-4421-b410-d212dd1c837f" xmlns:ns4="http://schemas.microsoft.com/sharepoint/v4" targetNamespace="http://schemas.microsoft.com/office/2006/metadata/properties" ma:root="true" ma:fieldsID="c4a47b64eb54f6d50edf6f676db65f34" ns2:_="" ns3:_="" ns4:_="">
    <xsd:import namespace="3fb4b005-a1e9-415f-95e8-b72bee4e82f5"/>
    <xsd:import namespace="6554f0f3-0605-4421-b410-d212dd1c837f"/>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lcf76f155ced4ddcb4097134ff3c332f" minOccurs="0"/>
                <xsd:element ref="ns2:TaxCatchAll" minOccurs="0"/>
                <xsd:element ref="ns3:Reviewdate" minOccurs="0"/>
                <xsd:element ref="ns3:Owner" minOccurs="0"/>
                <xsd:element ref="ns3:Choice" minOccurs="0"/>
                <xsd:element ref="ns3:MediaServiceObjectDetectorVersions" minOccurs="0"/>
                <xsd:element ref="ns3:MediaServiceSearchProperties" minOccurs="0"/>
                <xsd:element ref="ns3:Firstsift" minOccurs="0"/>
                <xsd:element ref="ns3:yearandorteleradiology" minOccurs="0"/>
                <xsd:element ref="ns3:MediaServiceBillingMetadata" minOccurs="0"/>
                <xsd:element ref="ns3:Delegatename" minOccurs="0"/>
                <xsd:element ref="ns3:sessiontitle" minOccurs="0"/>
                <xsd:element ref="ns4:IconOverlay" minOccurs="0"/>
                <xsd:element ref="ns3:Review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b4b005-a1e9-415f-95e8-b72bee4e82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description="" ma:hidden="true" ma:list="{b946cbcd-4f77-4bf6-a86a-8ea8d8f1e234}" ma:internalName="TaxCatchAll" ma:showField="CatchAllData" ma:web="3fb4b005-a1e9-415f-95e8-b72bee4e82f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54f0f3-0605-4421-b410-d212dd1c837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477b81-37fc-401a-a635-b27b8cc5c4f6" ma:termSetId="09814cd3-568e-fe90-9814-8d621ff8fb84" ma:anchorId="fba54fb3-c3e1-fe81-a776-ca4b69148c4d" ma:open="true" ma:isKeyword="false">
      <xsd:complexType>
        <xsd:sequence>
          <xsd:element ref="pc:Terms" minOccurs="0" maxOccurs="1"/>
        </xsd:sequence>
      </xsd:complexType>
    </xsd:element>
    <xsd:element name="Reviewdate" ma:index="24" nillable="true" ma:displayName="Review date" ma:format="Dropdown" ma:internalName="Reviewdate">
      <xsd:simpleType>
        <xsd:restriction base="dms:Text">
          <xsd:maxLength value="255"/>
        </xsd:restriction>
      </xsd:simpleType>
    </xsd:element>
    <xsd:element name="Owner" ma:index="2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hoice" ma:index="26" nillable="true" ma:displayName="Choice" ma:format="Dropdown" ma:internalName="Choice">
      <xsd:simpleType>
        <xsd:restriction base="dms:Choice">
          <xsd:enumeration value="HR"/>
          <xsd:enumeration value="FINANCE"/>
          <xsd:enumeration value="Choice 3"/>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Firstsift" ma:index="29" nillable="true" ma:displayName="First sift" ma:default="Fail" ma:format="Dropdown" ma:internalName="Firstsift">
      <xsd:simpleType>
        <xsd:restriction base="dms:Choice">
          <xsd:enumeration value="Pass"/>
          <xsd:enumeration value="Fail"/>
        </xsd:restriction>
      </xsd:simpleType>
    </xsd:element>
    <xsd:element name="yearandorteleradiology" ma:index="30" nillable="true" ma:displayName="year and or teleradiology" ma:format="Dropdown" ma:internalName="yearandorteleradiology">
      <xsd:simpleType>
        <xsd:restriction base="dms:Choice">
          <xsd:enumeration value="Year 1"/>
          <xsd:enumeration value="Year 2"/>
          <xsd:enumeration value="Year 3"/>
          <xsd:enumeration value="Teleradiology"/>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Delegatename" ma:index="32" nillable="true" ma:displayName="Delegate name" ma:format="Dropdown" ma:internalName="Delegatename">
      <xsd:simpleType>
        <xsd:restriction base="dms:Text">
          <xsd:maxLength value="255"/>
        </xsd:restriction>
      </xsd:simpleType>
    </xsd:element>
    <xsd:element name="sessiontitle" ma:index="33" nillable="true" ma:displayName="session title" ma:format="Dropdown" ma:internalName="sessiontitle">
      <xsd:simpleType>
        <xsd:restriction base="dms:Text">
          <xsd:maxLength value="255"/>
        </xsd:restriction>
      </xsd:simpleType>
    </xsd:element>
    <xsd:element name="Reviewstatus" ma:index="35" nillable="true" ma:displayName="Review status" ma:default="To review" ma:format="RadioButtons" ma:internalName="Reviewstatus">
      <xsd:simpleType>
        <xsd:union memberTypes="dms:Text">
          <xsd:simpleType>
            <xsd:restriction base="dms:Choice">
              <xsd:enumeration value="To review"/>
              <xsd:enumeration value="Reviewed"/>
              <xsd:enumeration value="In rpogres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irstsift xmlns="6554f0f3-0605-4421-b410-d212dd1c837f">Fail</Firstsift>
    <Reviewstatus xmlns="6554f0f3-0605-4421-b410-d212dd1c837f">To review</Reviewstatus>
    <Choice xmlns="6554f0f3-0605-4421-b410-d212dd1c837f" xsi:nil="true"/>
    <yearandorteleradiology xmlns="6554f0f3-0605-4421-b410-d212dd1c837f" xsi:nil="true"/>
    <Delegatename xmlns="6554f0f3-0605-4421-b410-d212dd1c837f" xsi:nil="true"/>
    <IconOverlay xmlns="http://schemas.microsoft.com/sharepoint/v4" xsi:nil="true"/>
    <sessiontitle xmlns="6554f0f3-0605-4421-b410-d212dd1c837f" xsi:nil="true"/>
    <lcf76f155ced4ddcb4097134ff3c332f xmlns="6554f0f3-0605-4421-b410-d212dd1c837f">
      <Terms xmlns="http://schemas.microsoft.com/office/infopath/2007/PartnerControls"/>
    </lcf76f155ced4ddcb4097134ff3c332f>
    <TaxCatchAll xmlns="3fb4b005-a1e9-415f-95e8-b72bee4e82f5" xsi:nil="true"/>
    <Owner xmlns="6554f0f3-0605-4421-b410-d212dd1c837f">
      <UserInfo>
        <DisplayName/>
        <AccountId xsi:nil="true"/>
        <AccountType/>
      </UserInfo>
    </Owner>
    <Reviewdate xmlns="6554f0f3-0605-4421-b410-d212dd1c837f" xsi:nil="true"/>
  </documentManagement>
</p:properties>
</file>

<file path=customXml/itemProps1.xml><?xml version="1.0" encoding="utf-8"?>
<ds:datastoreItem xmlns:ds="http://schemas.openxmlformats.org/officeDocument/2006/customXml" ds:itemID="{D902B4A1-ADAA-425D-9074-29198E0B39FA}">
  <ds:schemaRefs>
    <ds:schemaRef ds:uri="http://schemas.microsoft.com/sharepoint/v3/contenttype/forms"/>
  </ds:schemaRefs>
</ds:datastoreItem>
</file>

<file path=customXml/itemProps2.xml><?xml version="1.0" encoding="utf-8"?>
<ds:datastoreItem xmlns:ds="http://schemas.openxmlformats.org/officeDocument/2006/customXml" ds:itemID="{DE760947-7497-451E-9839-6723B1C4CC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b4b005-a1e9-415f-95e8-b72bee4e82f5"/>
    <ds:schemaRef ds:uri="6554f0f3-0605-4421-b410-d212dd1c837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D2A534-8606-4717-94EE-D5B3141B1942}">
  <ds:schemaRefs>
    <ds:schemaRef ds:uri="http://schemas.microsoft.com/office/2006/documentManagement/types"/>
    <ds:schemaRef ds:uri="http://purl.org/dc/terms/"/>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infopath/2007/PartnerControls"/>
    <ds:schemaRef ds:uri="6554f0f3-0605-4421-b410-d212dd1c837f"/>
    <ds:schemaRef ds:uri="http://schemas.microsoft.com/sharepoint/v4"/>
    <ds:schemaRef ds:uri="3fb4b005-a1e9-415f-95e8-b72bee4e82f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UK National CR census 2025</vt:lpstr>
      <vt:lpstr>UK Regions 2025</vt:lpstr>
      <vt:lpstr>Methodology</vt:lpstr>
      <vt:lpstr>Primary and secondary interests</vt:lpstr>
      <vt:lpstr>Trusts HBs and regions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Burns</dc:creator>
  <cp:keywords/>
  <dc:description/>
  <cp:lastModifiedBy>Joanna Lourenco</cp:lastModifiedBy>
  <cp:revision>0</cp:revision>
  <dcterms:created xsi:type="dcterms:W3CDTF">2023-03-15T08:50:47Z</dcterms:created>
  <dcterms:modified xsi:type="dcterms:W3CDTF">2026-06-16T13:32:39Z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0x01010033930D4881B426479DFFD409E83C1F79</vt:lpwstr>
  </property>
  <property fmtid="{D5CDD505-2E9C-101B-9397-08002B2CF9AE}" pid="3" name="MediaServiceImageTags">
    <vt:lpwstr/>
  </property>
</Properties>
</file>